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/>
  <mc:AlternateContent xmlns:mc="http://schemas.openxmlformats.org/markup-compatibility/2006">
    <mc:Choice Requires="x15">
      <x15ac:absPath xmlns:x15ac="http://schemas.microsoft.com/office/spreadsheetml/2010/11/ac" url="\\wuerzburg.ihk.de\public\daten\EigeneDateien\beatrix.endres\Desktop\"/>
    </mc:Choice>
  </mc:AlternateContent>
  <xr:revisionPtr revIDLastSave="0" documentId="8_{EB01E118-7A5C-4A30-BFF7-6F7818172EB7}" xr6:coauthVersionLast="47" xr6:coauthVersionMax="47" xr10:uidLastSave="{00000000-0000-0000-0000-000000000000}"/>
  <bookViews>
    <workbookView xWindow="-120" yWindow="-120" windowWidth="21315" windowHeight="12600" tabRatio="820" activeTab="2" xr2:uid="{00000000-000D-0000-FFFF-FFFF00000000}"/>
  </bookViews>
  <sheets>
    <sheet name="20" sheetId="1" r:id="rId1"/>
    <sheet name="40" sheetId="2" r:id="rId2"/>
    <sheet name="50" sheetId="3" r:id="rId3"/>
    <sheet name="Table" sheetId="4" state="hidden" r:id="rId4"/>
  </sheets>
  <definedNames>
    <definedName name="_xlnm.Print_Area" localSheetId="2">'50'!$A$1:$L$45</definedName>
    <definedName name="note">'50'!$A$35:$B$40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" l="1"/>
  <c r="G3" i="1"/>
  <c r="G4" i="1" s="1"/>
  <c r="H4" i="1" s="1"/>
  <c r="I4" i="1" s="1"/>
  <c r="J5" i="1" s="1"/>
  <c r="I6" i="1" s="1"/>
  <c r="H3" i="1"/>
  <c r="J3" i="1" s="1"/>
  <c r="I3" i="1"/>
  <c r="C6" i="1"/>
  <c r="D6" i="1"/>
  <c r="E6" i="1"/>
  <c r="F6" i="1"/>
  <c r="G6" i="1"/>
  <c r="K6" i="1"/>
  <c r="E3" i="2"/>
  <c r="G3" i="2" s="1"/>
  <c r="G4" i="2" s="1"/>
  <c r="H4" i="2" s="1"/>
  <c r="I4" i="2" s="1"/>
  <c r="C6" i="2"/>
  <c r="D6" i="2"/>
  <c r="E6" i="2"/>
  <c r="F6" i="2"/>
  <c r="G6" i="2"/>
  <c r="K6" i="2"/>
  <c r="G3" i="3"/>
  <c r="G4" i="3" s="1"/>
  <c r="H4" i="3" s="1"/>
  <c r="N3" i="3"/>
  <c r="E8" i="3"/>
  <c r="G8" i="3" s="1"/>
  <c r="E9" i="3"/>
  <c r="N9" i="3" s="1"/>
  <c r="E10" i="3"/>
  <c r="G10" i="3" s="1"/>
  <c r="E12" i="3"/>
  <c r="G12" i="3" s="1"/>
  <c r="E13" i="3"/>
  <c r="G13" i="3" s="1"/>
  <c r="C18" i="3"/>
  <c r="D18" i="3"/>
  <c r="E18" i="3"/>
  <c r="F18" i="3"/>
  <c r="G18" i="3"/>
  <c r="H18" i="3"/>
  <c r="J18" i="3"/>
  <c r="K18" i="3"/>
  <c r="M18" i="3"/>
  <c r="O18" i="3"/>
  <c r="H3" i="3" l="1"/>
  <c r="I3" i="3" s="1"/>
  <c r="H13" i="3"/>
  <c r="H9" i="3"/>
  <c r="I9" i="3" s="1"/>
  <c r="A29" i="3" s="1"/>
  <c r="G14" i="3"/>
  <c r="E14" i="3"/>
  <c r="N14" i="3" s="1"/>
  <c r="H12" i="3"/>
  <c r="G9" i="3"/>
  <c r="I4" i="3"/>
  <c r="J4" i="3"/>
  <c r="J5" i="2"/>
  <c r="I6" i="2" s="1"/>
  <c r="A13" i="2"/>
  <c r="A14" i="2" s="1"/>
  <c r="H10" i="3"/>
  <c r="H8" i="3"/>
  <c r="J3" i="3"/>
  <c r="H3" i="2"/>
  <c r="A13" i="1"/>
  <c r="A14" i="1" s="1"/>
  <c r="N10" i="3"/>
  <c r="N8" i="3"/>
  <c r="J4" i="1"/>
  <c r="J9" i="3" l="1"/>
  <c r="G17" i="3"/>
  <c r="H17" i="3" s="1"/>
  <c r="I17" i="3" s="1"/>
  <c r="A25" i="3" s="1"/>
  <c r="C17" i="3"/>
  <c r="N18" i="3" s="1"/>
  <c r="H14" i="3"/>
  <c r="I14" i="3" s="1"/>
  <c r="G15" i="3"/>
  <c r="H15" i="3" s="1"/>
  <c r="I15" i="3" s="1"/>
  <c r="A26" i="3" s="1"/>
  <c r="I3" i="2"/>
  <c r="J3" i="2"/>
  <c r="J4" i="2"/>
  <c r="I10" i="3"/>
  <c r="J10" i="3"/>
  <c r="I8" i="3"/>
  <c r="J8" i="3"/>
  <c r="A30" i="3" l="1"/>
  <c r="J14" i="3"/>
  <c r="A28" i="3"/>
  <c r="A27" i="3"/>
  <c r="A31" i="3" l="1"/>
  <c r="J17" i="3" s="1"/>
  <c r="L17" i="3" s="1"/>
  <c r="I18" i="3" l="1"/>
</calcChain>
</file>

<file path=xl/sharedStrings.xml><?xml version="1.0" encoding="utf-8"?>
<sst xmlns="http://schemas.openxmlformats.org/spreadsheetml/2006/main" count="175" uniqueCount="63">
  <si>
    <t>Fachnr</t>
  </si>
  <si>
    <t>Fach</t>
  </si>
  <si>
    <t>Punkte</t>
  </si>
  <si>
    <t>MEPR</t>
  </si>
  <si>
    <t>Ergebnis 1</t>
  </si>
  <si>
    <t>Faktor</t>
  </si>
  <si>
    <t>Ergebnis 2</t>
  </si>
  <si>
    <t>Note</t>
  </si>
  <si>
    <t>Anr</t>
  </si>
  <si>
    <t>Gewichtung</t>
  </si>
  <si>
    <t>ENDE</t>
  </si>
  <si>
    <t>Teil 1 d. AP</t>
  </si>
  <si>
    <t>Einrch.ITArbpl</t>
  </si>
  <si>
    <t>Erg Teil 1 d. AP</t>
  </si>
  <si>
    <t>Wahlfächer</t>
  </si>
  <si>
    <t>Eingabe</t>
  </si>
  <si>
    <t>Auswertung</t>
  </si>
  <si>
    <t>Noten</t>
  </si>
  <si>
    <t>Anrechenbar (System)</t>
  </si>
  <si>
    <t>Anrechenbar (Eingabe)</t>
  </si>
  <si>
    <t>Prüfstand (Vorschlag System)</t>
  </si>
  <si>
    <t>Zeugnisreihenfolge</t>
  </si>
  <si>
    <t>Vorl.Ergebnis</t>
  </si>
  <si>
    <t>Thema</t>
  </si>
  <si>
    <t>Seitenumbruch</t>
  </si>
  <si>
    <t>Bestenehrung</t>
  </si>
  <si>
    <t>chwabe</t>
  </si>
  <si>
    <t>Bestehensregeln</t>
  </si>
  <si>
    <t>durchrechnen, wenn in jedem Fach ein Punkt</t>
  </si>
  <si>
    <t>Bestanden?</t>
  </si>
  <si>
    <t>Notentabelle</t>
  </si>
  <si>
    <t>Wiso</t>
  </si>
  <si>
    <t>Betr. Projektar</t>
  </si>
  <si>
    <t>Gesamtergebnis</t>
  </si>
  <si>
    <t>Gesamtergebnis mind. 50 Pkt.</t>
  </si>
  <si>
    <t>Teil 2 Gesamt mind. 50 Pkt.</t>
  </si>
  <si>
    <t>keine Sechser in Teil 2</t>
  </si>
  <si>
    <t>mind. Drei Vierer im Teil 2</t>
  </si>
  <si>
    <t>Mind. Vier im Fach 8279</t>
  </si>
  <si>
    <t>Prüfungsteil B</t>
  </si>
  <si>
    <t>Ganzh. Aufgabe1</t>
  </si>
  <si>
    <t>Ganzh. Aufgabe2</t>
  </si>
  <si>
    <t>Erg.Prüf.teil B</t>
  </si>
  <si>
    <t>Prüfungsteil A</t>
  </si>
  <si>
    <t>Präsentation</t>
  </si>
  <si>
    <t>Erg.Prüf.teil A</t>
  </si>
  <si>
    <t>Ermittlung des Gesamtergebnisses:</t>
  </si>
  <si>
    <t>Prüfungsteil B mind. 50 Punkte</t>
  </si>
  <si>
    <t>Prüfungsteil A mind. 50 Punkte</t>
  </si>
  <si>
    <t>kein Sechser erlaubt</t>
  </si>
  <si>
    <t>Fünfer erlaubt inPrüfungsteil B</t>
  </si>
  <si>
    <t>Fünfer erlaubt inPrüfungsteil A</t>
  </si>
  <si>
    <t>Teil 1 der Abschlussprüfung</t>
  </si>
  <si>
    <t>Einrichten eines IT-gestützten 
Arbeitsplatzes</t>
  </si>
  <si>
    <t>Ergebnis Teil 1 der Abschlussprüfung</t>
  </si>
  <si>
    <t>Teil 2 der Abschlussprüfung</t>
  </si>
  <si>
    <t>Installation von und Service an 
IT-Geräten, IT-Systemen und IT-Infrastrukturen</t>
  </si>
  <si>
    <t>Anbindung von Geräten, Systemen 
und Betriebsmitteln an die Stromversorgung</t>
  </si>
  <si>
    <t>Wirtschafts- und Sozialkunde</t>
  </si>
  <si>
    <t>Betriebliche Projektarbeit</t>
  </si>
  <si>
    <t>Präsentation und Fachgespräch</t>
  </si>
  <si>
    <t>Erstellen, Ändern oder Erweitern von 
IT-Systemen und von deren Infrastruktur</t>
  </si>
  <si>
    <t>Ergebnis Teil 2 der Abschlussprüfung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</si>
</sst>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"/>
  </numFmts>
  <fonts count="25" x14ac:knownFonts="1">
    <font>
      <sz val="10"/>
      <name val="Arial"/>
      <family val="2"/>
    </font>
    <font>
      <b/>
      <sz val="24"/>
      <color indexed="8"/>
      <name val="Arial"/>
      <family val="2"/>
    </font>
    <font>
      <sz val="18"/>
      <color indexed="8"/>
      <name val="Arial"/>
      <family val="2"/>
    </font>
    <font>
      <sz val="12"/>
      <color indexed="8"/>
      <name val="Arial"/>
      <family val="2"/>
    </font>
    <font>
      <sz val="10"/>
      <color indexed="63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10"/>
      <color indexed="19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b/>
      <i/>
      <u/>
      <sz val="10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9"/>
        <bgColor indexed="26"/>
      </patternFill>
    </fill>
    <fill>
      <patternFill patternType="solid">
        <fgColor theme="3" tint="0.59999389629810485"/>
        <bgColor indexed="9"/>
      </patternFill>
    </fill>
  </fills>
  <borders count="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7" fillId="0" borderId="0" applyNumberFormat="0" applyFon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  <xf numFmtId="0" fontId="12" fillId="0" borderId="0" applyNumberFormat="0" applyFill="0" applyBorder="0" applyAlignment="0" applyProtection="0"/>
  </cellStyleXfs>
  <cellXfs count="80">
    <xf numFmtId="0" fontId="0" fillId="0" borderId="0" xfId="0"/>
    <xf numFmtId="1" fontId="13" fillId="0" borderId="0" xfId="0" applyNumberFormat="1" applyFont="1" applyAlignment="1" applyProtection="1">
      <alignment horizontal="center"/>
    </xf>
    <xf numFmtId="1" fontId="13" fillId="0" borderId="0" xfId="0" applyNumberFormat="1" applyFont="1" applyProtection="1">
      <protection hidden="1"/>
    </xf>
    <xf numFmtId="1" fontId="14" fillId="0" borderId="0" xfId="0" applyNumberFormat="1" applyFont="1" applyProtection="1">
      <protection hidden="1"/>
    </xf>
    <xf numFmtId="1" fontId="13" fillId="0" borderId="0" xfId="0" applyNumberFormat="1" applyFont="1" applyProtection="1"/>
    <xf numFmtId="1" fontId="13" fillId="0" borderId="0" xfId="0" applyNumberFormat="1" applyFont="1" applyFill="1" applyProtection="1"/>
    <xf numFmtId="1" fontId="14" fillId="0" borderId="0" xfId="0" applyNumberFormat="1" applyFont="1" applyProtection="1"/>
    <xf numFmtId="1" fontId="14" fillId="2" borderId="0" xfId="0" applyNumberFormat="1" applyFont="1" applyFill="1" applyProtection="1">
      <protection locked="0"/>
    </xf>
    <xf numFmtId="1" fontId="14" fillId="0" borderId="0" xfId="0" applyNumberFormat="1" applyFont="1" applyAlignment="1" applyProtection="1">
      <alignment horizontal="center"/>
    </xf>
    <xf numFmtId="1" fontId="13" fillId="0" borderId="0" xfId="0" applyNumberFormat="1" applyFont="1" applyAlignment="1" applyProtection="1">
      <alignment horizontal="center" vertical="center"/>
    </xf>
    <xf numFmtId="1" fontId="14" fillId="0" borderId="0" xfId="0" applyNumberFormat="1" applyFont="1" applyFill="1" applyAlignment="1" applyProtection="1">
      <alignment horizontal="left"/>
      <protection hidden="1"/>
    </xf>
    <xf numFmtId="1" fontId="14" fillId="0" borderId="0" xfId="0" applyNumberFormat="1" applyFont="1" applyFill="1" applyProtection="1">
      <protection hidden="1"/>
    </xf>
    <xf numFmtId="2" fontId="14" fillId="0" borderId="0" xfId="0" applyNumberFormat="1" applyFont="1" applyProtection="1">
      <protection hidden="1"/>
    </xf>
    <xf numFmtId="0" fontId="14" fillId="0" borderId="0" xfId="0" applyFont="1"/>
    <xf numFmtId="1" fontId="14" fillId="2" borderId="0" xfId="0" applyNumberFormat="1" applyFont="1" applyFill="1" applyBorder="1" applyAlignment="1" applyProtection="1">
      <alignment horizontal="center"/>
      <protection locked="0"/>
    </xf>
    <xf numFmtId="1" fontId="14" fillId="2" borderId="0" xfId="0" applyNumberFormat="1" applyFont="1" applyFill="1" applyBorder="1" applyAlignment="1" applyProtection="1">
      <alignment horizontal="right" wrapText="1"/>
      <protection locked="0"/>
    </xf>
    <xf numFmtId="1" fontId="13" fillId="0" borderId="0" xfId="0" applyNumberFormat="1" applyFont="1" applyFill="1" applyBorder="1" applyAlignment="1">
      <alignment horizontal="right"/>
    </xf>
    <xf numFmtId="1" fontId="15" fillId="0" borderId="0" xfId="0" applyNumberFormat="1" applyFont="1" applyFill="1" applyBorder="1" applyAlignment="1">
      <alignment horizontal="center"/>
    </xf>
    <xf numFmtId="0" fontId="13" fillId="0" borderId="0" xfId="0" applyFont="1" applyAlignment="1" applyProtection="1">
      <alignment horizontal="center"/>
    </xf>
    <xf numFmtId="0" fontId="14" fillId="0" borderId="0" xfId="0" applyFont="1" applyProtection="1">
      <protection hidden="1"/>
    </xf>
    <xf numFmtId="0" fontId="13" fillId="0" borderId="0" xfId="0" applyFont="1" applyProtection="1"/>
    <xf numFmtId="0" fontId="13" fillId="0" borderId="0" xfId="0" applyFont="1" applyBorder="1"/>
    <xf numFmtId="0" fontId="14" fillId="0" borderId="0" xfId="0" applyFont="1" applyAlignment="1" applyProtection="1">
      <alignment horizontal="center"/>
    </xf>
    <xf numFmtId="0" fontId="14" fillId="0" borderId="0" xfId="0" applyFont="1" applyProtection="1"/>
    <xf numFmtId="0" fontId="14" fillId="0" borderId="0" xfId="0" applyFont="1" applyBorder="1"/>
    <xf numFmtId="0" fontId="0" fillId="0" borderId="0" xfId="0" applyProtection="1">
      <protection hidden="1"/>
    </xf>
    <xf numFmtId="0" fontId="14" fillId="0" borderId="0" xfId="0" applyFont="1" applyAlignment="1" applyProtection="1">
      <alignment horizontal="center"/>
      <protection hidden="1"/>
    </xf>
    <xf numFmtId="0" fontId="16" fillId="0" borderId="0" xfId="0" applyFont="1" applyProtection="1"/>
    <xf numFmtId="164" fontId="13" fillId="0" borderId="0" xfId="0" applyNumberFormat="1" applyFont="1" applyFill="1" applyBorder="1" applyAlignment="1">
      <alignment horizontal="right"/>
    </xf>
    <xf numFmtId="1" fontId="13" fillId="0" borderId="0" xfId="0" applyNumberFormat="1" applyFont="1" applyFill="1" applyBorder="1" applyAlignment="1" applyProtection="1">
      <alignment horizontal="right"/>
    </xf>
    <xf numFmtId="1" fontId="14" fillId="0" borderId="0" xfId="0" applyNumberFormat="1" applyFont="1"/>
    <xf numFmtId="0" fontId="13" fillId="0" borderId="0" xfId="0" applyFont="1" applyAlignment="1" applyProtection="1">
      <alignment horizontal="center"/>
      <protection hidden="1"/>
    </xf>
    <xf numFmtId="2" fontId="13" fillId="0" borderId="0" xfId="0" applyNumberFormat="1" applyFont="1" applyFill="1" applyBorder="1" applyAlignment="1" applyProtection="1">
      <alignment horizontal="right"/>
      <protection hidden="1"/>
    </xf>
    <xf numFmtId="1" fontId="13" fillId="9" borderId="0" xfId="0" applyNumberFormat="1" applyFont="1" applyFill="1" applyBorder="1" applyAlignment="1">
      <alignment horizontal="right"/>
    </xf>
    <xf numFmtId="2" fontId="13" fillId="9" borderId="0" xfId="0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Alignment="1" applyProtection="1">
      <alignment horizontal="left"/>
      <protection hidden="1"/>
    </xf>
    <xf numFmtId="0" fontId="14" fillId="0" borderId="0" xfId="0" applyFont="1" applyFill="1" applyProtection="1">
      <protection hidden="1"/>
    </xf>
    <xf numFmtId="0" fontId="13" fillId="0" borderId="0" xfId="0" applyFont="1" applyProtection="1">
      <protection hidden="1"/>
    </xf>
    <xf numFmtId="0" fontId="14" fillId="0" borderId="0" xfId="0" applyFont="1" applyBorder="1" applyProtection="1">
      <protection hidden="1"/>
    </xf>
    <xf numFmtId="2" fontId="14" fillId="0" borderId="0" xfId="0" applyNumberFormat="1" applyFont="1" applyFill="1" applyProtection="1">
      <protection hidden="1"/>
    </xf>
    <xf numFmtId="1" fontId="18" fillId="0" borderId="0" xfId="0" applyNumberFormat="1" applyFont="1" applyProtection="1"/>
    <xf numFmtId="1" fontId="18" fillId="0" borderId="0" xfId="0" applyNumberFormat="1" applyFont="1" applyAlignment="1" applyProtection="1">
      <alignment wrapText="1"/>
    </xf>
    <xf numFmtId="1" fontId="19" fillId="0" borderId="0" xfId="0" applyNumberFormat="1" applyFont="1" applyProtection="1"/>
    <xf numFmtId="0" fontId="18" fillId="0" borderId="0" xfId="0" applyFont="1" applyProtection="1"/>
    <xf numFmtId="1" fontId="18" fillId="0" borderId="0" xfId="0" applyNumberFormat="1" applyFont="1" applyFill="1" applyBorder="1" applyAlignment="1" applyProtection="1">
      <alignment horizontal="left"/>
    </xf>
    <xf numFmtId="1" fontId="18" fillId="0" borderId="0" xfId="0" applyNumberFormat="1" applyFont="1" applyFill="1" applyBorder="1" applyAlignment="1" applyProtection="1">
      <alignment horizontal="left" wrapText="1"/>
    </xf>
    <xf numFmtId="1" fontId="20" fillId="0" borderId="0" xfId="0" applyNumberFormat="1" applyFont="1" applyAlignment="1" applyProtection="1">
      <alignment horizontal="center"/>
    </xf>
    <xf numFmtId="1" fontId="21" fillId="0" borderId="0" xfId="0" applyNumberFormat="1" applyFont="1" applyProtection="1"/>
    <xf numFmtId="1" fontId="20" fillId="0" borderId="0" xfId="0" applyNumberFormat="1" applyFont="1" applyProtection="1"/>
    <xf numFmtId="0" fontId="22" fillId="0" borderId="0" xfId="0" applyFont="1"/>
    <xf numFmtId="1" fontId="19" fillId="0" borderId="0" xfId="0" applyNumberFormat="1" applyFont="1" applyAlignment="1" applyProtection="1">
      <alignment horizontal="center"/>
    </xf>
    <xf numFmtId="1" fontId="19" fillId="0" borderId="0" xfId="0" applyNumberFormat="1" applyFont="1" applyProtection="1">
      <protection hidden="1"/>
    </xf>
    <xf numFmtId="1" fontId="18" fillId="0" borderId="0" xfId="0" applyNumberFormat="1" applyFont="1" applyProtection="1">
      <protection hidden="1"/>
    </xf>
    <xf numFmtId="1" fontId="18" fillId="0" borderId="0" xfId="0" applyNumberFormat="1" applyFont="1" applyAlignment="1" applyProtection="1">
      <alignment horizontal="center"/>
    </xf>
    <xf numFmtId="0" fontId="18" fillId="0" borderId="0" xfId="0" applyFont="1"/>
    <xf numFmtId="164" fontId="19" fillId="0" borderId="0" xfId="0" applyNumberFormat="1" applyFont="1" applyProtection="1"/>
    <xf numFmtId="165" fontId="18" fillId="0" borderId="0" xfId="0" applyNumberFormat="1" applyFont="1" applyProtection="1"/>
    <xf numFmtId="1" fontId="19" fillId="0" borderId="0" xfId="0" applyNumberFormat="1" applyFont="1" applyFill="1" applyBorder="1" applyAlignment="1" applyProtection="1">
      <alignment horizontal="right"/>
      <protection hidden="1"/>
    </xf>
    <xf numFmtId="1" fontId="18" fillId="10" borderId="0" xfId="0" applyNumberFormat="1" applyFont="1" applyFill="1" applyProtection="1">
      <protection locked="0"/>
    </xf>
    <xf numFmtId="1" fontId="18" fillId="10" borderId="0" xfId="0" applyNumberFormat="1" applyFont="1" applyFill="1" applyBorder="1" applyAlignment="1" applyProtection="1">
      <alignment horizontal="right" wrapText="1"/>
      <protection locked="0"/>
    </xf>
    <xf numFmtId="0" fontId="24" fillId="0" borderId="0" xfId="0" applyFont="1"/>
    <xf numFmtId="2" fontId="21" fillId="0" borderId="0" xfId="0" applyNumberFormat="1" applyFont="1" applyProtection="1">
      <protection hidden="1"/>
    </xf>
    <xf numFmtId="2" fontId="21" fillId="0" borderId="0" xfId="0" applyNumberFormat="1" applyFont="1" applyFill="1" applyBorder="1" applyAlignment="1">
      <alignment horizontal="right"/>
    </xf>
    <xf numFmtId="1" fontId="24" fillId="0" borderId="0" xfId="0" applyNumberFormat="1" applyFont="1" applyProtection="1">
      <protection hidden="1"/>
    </xf>
    <xf numFmtId="1" fontId="24" fillId="0" borderId="0" xfId="0" applyNumberFormat="1" applyFont="1" applyAlignment="1" applyProtection="1">
      <protection hidden="1"/>
    </xf>
    <xf numFmtId="1" fontId="18" fillId="0" borderId="0" xfId="0" applyNumberFormat="1" applyFont="1" applyAlignment="1" applyProtection="1">
      <alignment horizontal="right"/>
      <protection hidden="1"/>
    </xf>
    <xf numFmtId="1" fontId="21" fillId="0" borderId="0" xfId="0" applyNumberFormat="1" applyFont="1" applyProtection="1">
      <protection hidden="1"/>
    </xf>
    <xf numFmtId="1" fontId="21" fillId="0" borderId="0" xfId="0" applyNumberFormat="1" applyFont="1" applyFill="1" applyAlignment="1" applyProtection="1">
      <alignment horizontal="left"/>
      <protection hidden="1"/>
    </xf>
    <xf numFmtId="1" fontId="21" fillId="0" borderId="0" xfId="0" applyNumberFormat="1" applyFont="1" applyFill="1" applyProtection="1">
      <protection hidden="1"/>
    </xf>
    <xf numFmtId="1" fontId="20" fillId="0" borderId="0" xfId="0" applyNumberFormat="1" applyFont="1" applyProtection="1">
      <protection hidden="1"/>
    </xf>
    <xf numFmtId="1" fontId="18" fillId="2" borderId="0" xfId="0" applyNumberFormat="1" applyFont="1" applyFill="1" applyBorder="1" applyAlignment="1" applyProtection="1">
      <alignment horizontal="center"/>
    </xf>
    <xf numFmtId="0" fontId="22" fillId="0" borderId="0" xfId="0" applyFont="1" applyProtection="1"/>
    <xf numFmtId="1" fontId="21" fillId="0" borderId="0" xfId="0" applyNumberFormat="1" applyFont="1" applyFill="1" applyProtection="1"/>
    <xf numFmtId="1" fontId="19" fillId="0" borderId="0" xfId="0" applyNumberFormat="1" applyFont="1" applyFill="1" applyBorder="1" applyAlignment="1" applyProtection="1">
      <alignment horizontal="right"/>
    </xf>
    <xf numFmtId="1" fontId="23" fillId="0" borderId="0" xfId="0" applyNumberFormat="1" applyFont="1" applyFill="1" applyBorder="1" applyAlignment="1" applyProtection="1"/>
    <xf numFmtId="1" fontId="19" fillId="0" borderId="0" xfId="0" applyNumberFormat="1" applyFont="1" applyFill="1" applyBorder="1" applyAlignment="1" applyProtection="1"/>
    <xf numFmtId="1" fontId="13" fillId="0" borderId="0" xfId="0" applyNumberFormat="1" applyFont="1" applyAlignment="1" applyProtection="1">
      <alignment horizontal="center"/>
    </xf>
    <xf numFmtId="1" fontId="19" fillId="0" borderId="0" xfId="0" applyNumberFormat="1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1" fontId="15" fillId="0" borderId="0" xfId="0" applyNumberFormat="1" applyFont="1" applyFill="1" applyBorder="1" applyAlignment="1">
      <alignment horizontal="center"/>
    </xf>
  </cellXfs>
  <cellStyles count="18">
    <cellStyle name="Accent" xfId="13" xr:uid="{00000000-0005-0000-0000-000000000000}"/>
    <cellStyle name="Accent 1" xfId="14" xr:uid="{00000000-0005-0000-0000-000001000000}"/>
    <cellStyle name="Accent 2" xfId="15" xr:uid="{00000000-0005-0000-0000-000002000000}"/>
    <cellStyle name="Accent 3" xfId="16" xr:uid="{00000000-0005-0000-0000-000003000000}"/>
    <cellStyle name="Bad" xfId="10" xr:uid="{00000000-0005-0000-0000-000004000000}"/>
    <cellStyle name="Error" xfId="12" xr:uid="{00000000-0005-0000-0000-000005000000}"/>
    <cellStyle name="Footnote" xfId="6" xr:uid="{00000000-0005-0000-0000-000006000000}"/>
    <cellStyle name="Good" xfId="8" xr:uid="{00000000-0005-0000-0000-000007000000}"/>
    <cellStyle name="Heading" xfId="1" xr:uid="{00000000-0005-0000-0000-000008000000}"/>
    <cellStyle name="Heading 1" xfId="2" xr:uid="{00000000-0005-0000-0000-000009000000}"/>
    <cellStyle name="Heading 2" xfId="3" xr:uid="{00000000-0005-0000-0000-00000A000000}"/>
    <cellStyle name="Neutral" xfId="9" builtinId="28" customBuiltin="1"/>
    <cellStyle name="Note" xfId="5" xr:uid="{00000000-0005-0000-0000-00000C000000}"/>
    <cellStyle name="Result" xfId="17" xr:uid="{00000000-0005-0000-0000-00000D000000}"/>
    <cellStyle name="Standard" xfId="0" builtinId="0"/>
    <cellStyle name="Status" xfId="7" xr:uid="{00000000-0005-0000-0000-00000F000000}"/>
    <cellStyle name="Text" xfId="4" xr:uid="{00000000-0005-0000-0000-000010000000}"/>
    <cellStyle name="Warning" xfId="11" xr:uid="{00000000-0005-0000-0000-000011000000}"/>
  </cellStyles>
  <dxfs count="2"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EE"/>
      <rgbColor rgb="00FFFF00"/>
      <rgbColor rgb="00FF00FF"/>
      <rgbColor rgb="0000FFFF"/>
      <rgbColor rgb="0080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95251</xdr:colOff>
      <xdr:row>17</xdr:row>
      <xdr:rowOff>114299</xdr:rowOff>
    </xdr:from>
    <xdr:to>
      <xdr:col>11</xdr:col>
      <xdr:colOff>781050</xdr:colOff>
      <xdr:row>44</xdr:row>
      <xdr:rowOff>152399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5251" y="4581524"/>
          <a:ext cx="7734299" cy="4410075"/>
        </a:xfrm>
        <a:prstGeom prst="rect">
          <a:avLst/>
        </a:prstGeom>
        <a:solidFill>
          <a:schemeClr val="lt1"/>
        </a:solidFill>
        <a:ln w="19050" cmpd="sng">
          <a:solidFill>
            <a:schemeClr val="tx2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600" b="1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IT-System-Elektroniker/IT-System-Elektronikerin</a:t>
          </a:r>
          <a:endParaRPr lang="de-DE" sz="1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de-DE" sz="11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Ausbildungsordnung vom 01.08.2020</a:t>
          </a:r>
        </a:p>
        <a:p>
          <a:pPr algn="ctr"/>
          <a:endParaRPr lang="de-DE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Abschlussprüfung ist bestanden, wenn die Prüfungsleistungen – auch unter Berücksichtigung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einer mündlichen Ergänzungsprüfung – wie folgt bewertet worden sind: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im Gesamtergebnis von Teil 1 und Teil 2 mit mindestens „ausreichend“,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im Prüfungsbereich Anbindung von Geräten, Systemen und Betriebsmitteln an die Stromversorgung mit mindestens „ausreichend“,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in mindestens zwei weiteren Prüfungsbereichen von Teil 2 mit mindestens „ausreichend“ und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in keinem Prüfungsbereich von Teil 2 mit „ungenügend“.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Prüfling kann in einem Prüfungsbereich eine mündliche Ergänzungsprüfung beantragen.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Dem Antrag ist stattzugeben,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wenn er für einen der folgenden Prüfungsbereiche gestellt worden ist: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a) Installation von und Service an IT-Geräten, ITSystemen und IT-Infrastrukturen,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b) Anbindung von Geräten, Systemen und Betriebsmitteln an die Stromversorgung oder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c) Wirtschafts- und Sozialkunde,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wenn der benannte Prüfungsbereich schlechter als mit „ausreichend“ bewertet worden ist und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wenn die mündliche Ergänzungsprüfung für das Bestehen der Abschlussprüfung den Ausschlag geben kann.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darf nur in einem einzigen Prüfungsbereich durchgeführt werden.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mündliche Ergänzungsprüfung soll 15 Minuten dauern.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Ermittlung des Ergebnisses für den Prüfungsbereich sind das bisherige Ergebnis und das Ergebnis der mündlichen Ergänzungsprüfung im Verhältnis 2 : 1 zu gewichten.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2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MEPR = Mündliche Ergänzungsprüfung</a:t>
          </a:r>
          <a:endParaRPr lang="de-DE" sz="12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151"/>
  <sheetViews>
    <sheetView workbookViewId="0">
      <selection activeCell="C3" sqref="C3"/>
    </sheetView>
  </sheetViews>
  <sheetFormatPr baseColWidth="10" defaultColWidth="11.5703125" defaultRowHeight="12.75" x14ac:dyDescent="0.2"/>
  <cols>
    <col min="1" max="1" width="7.140625" customWidth="1"/>
    <col min="2" max="2" width="25.7109375" customWidth="1"/>
    <col min="3" max="4" width="7" customWidth="1"/>
    <col min="5" max="5" width="10.7109375" customWidth="1"/>
    <col min="6" max="6" width="7" customWidth="1"/>
    <col min="7" max="7" width="10.7109375" customWidth="1"/>
    <col min="8" max="9" width="7" customWidth="1"/>
    <col min="10" max="11" width="3.5703125" customWidth="1"/>
    <col min="12" max="12" width="8.140625" customWidth="1"/>
  </cols>
  <sheetData>
    <row r="1" spans="1:64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</v>
      </c>
      <c r="I1" s="1" t="s">
        <v>7</v>
      </c>
      <c r="J1" s="76" t="s">
        <v>8</v>
      </c>
      <c r="K1" s="76"/>
      <c r="L1" s="2" t="s">
        <v>9</v>
      </c>
      <c r="M1" s="3" t="s">
        <v>10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x14ac:dyDescent="0.2">
      <c r="A2" s="4">
        <v>6605</v>
      </c>
      <c r="B2" s="4" t="s">
        <v>11</v>
      </c>
      <c r="C2" s="5"/>
      <c r="D2" s="4"/>
      <c r="E2" s="4"/>
      <c r="F2" s="1"/>
      <c r="G2" s="4"/>
      <c r="H2" s="4"/>
      <c r="I2" s="1"/>
      <c r="J2" s="4"/>
      <c r="K2" s="4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</row>
    <row r="3" spans="1:64" x14ac:dyDescent="0.2">
      <c r="A3" s="6">
        <v>8264</v>
      </c>
      <c r="B3" s="6" t="s">
        <v>12</v>
      </c>
      <c r="C3" s="7"/>
      <c r="D3" s="4"/>
      <c r="E3" s="6" t="str">
        <f>IF(ISNUMBER(C3),ROUND(C3,$A$7),"")</f>
        <v/>
      </c>
      <c r="F3" s="8">
        <v>20</v>
      </c>
      <c r="G3" s="6" t="str">
        <f>IF(ISNUMBER(E3),ROUND(E3*F3,$A$7),"")</f>
        <v/>
      </c>
      <c r="H3" s="6" t="str">
        <f>IF(ISNUMBER(E3),ROUND(E3,$A$7),"")</f>
        <v/>
      </c>
      <c r="I3" s="8" t="str">
        <f>IF(ISNUMBER(H3),VLOOKUP(ROUND(H3,$A$7),$A$18:$B$23,2,TRUE),"")</f>
        <v/>
      </c>
      <c r="J3" s="9" t="str">
        <f>IF(ISNUMBER(H3),IF(H3&gt;-0.1,1,2),"")</f>
        <v/>
      </c>
      <c r="K3" s="4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</row>
    <row r="4" spans="1:64" x14ac:dyDescent="0.2">
      <c r="A4" s="4">
        <v>6713</v>
      </c>
      <c r="B4" s="4" t="s">
        <v>13</v>
      </c>
      <c r="D4" s="4"/>
      <c r="E4" s="6"/>
      <c r="F4" s="8"/>
      <c r="G4" s="6" t="str">
        <f>IF(ISNUMBER(G3),ROUND(G3,$A$7),"")</f>
        <v/>
      </c>
      <c r="H4" s="6" t="str">
        <f>IF(ISNUMBER(G4),ROUND(G4,$A$7)/20,"")</f>
        <v/>
      </c>
      <c r="I4" s="8" t="str">
        <f>IF(ISNUMBER(H4),VLOOKUP(ROUND(H4,$A$7),$A$18:$B$23,2,TRUE),"")</f>
        <v/>
      </c>
      <c r="J4" s="9" t="str">
        <f>IF(ISNUMBER(H3),IF(H3&gt;-0.1,1,2),"")</f>
        <v/>
      </c>
      <c r="K4" s="4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</row>
    <row r="5" spans="1:64" x14ac:dyDescent="0.2">
      <c r="C5" s="4"/>
      <c r="D5" s="4"/>
      <c r="E5" s="4"/>
      <c r="F5" s="4"/>
      <c r="G5" s="4"/>
      <c r="H5" s="4"/>
      <c r="I5" s="1"/>
      <c r="J5" s="76" t="str">
        <f>IF(ISNUMBER(I4),IF(A14,IF(I4&lt;5,6,6),7),"")</f>
        <v/>
      </c>
      <c r="K5" s="76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</row>
    <row r="6" spans="1:64" x14ac:dyDescent="0.2">
      <c r="A6" s="3" t="s">
        <v>10</v>
      </c>
      <c r="B6" s="3"/>
      <c r="C6" s="3">
        <f>C3</f>
        <v>0</v>
      </c>
      <c r="D6" s="3">
        <f>C3</f>
        <v>0</v>
      </c>
      <c r="E6" s="3" t="e">
        <f>(H3,H4)</f>
        <v>#VALUE!</v>
      </c>
      <c r="F6" s="3" t="e">
        <f>(I3,I4)</f>
        <v>#VALUE!</v>
      </c>
      <c r="G6" s="3" t="e">
        <f>(J3,J4)</f>
        <v>#VALUE!</v>
      </c>
      <c r="H6" s="3"/>
      <c r="I6" s="3" t="str">
        <f>J5</f>
        <v/>
      </c>
      <c r="J6" s="3"/>
      <c r="K6" s="3">
        <f>C3</f>
        <v>0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x14ac:dyDescent="0.2">
      <c r="A7" s="3">
        <v>0</v>
      </c>
      <c r="B7" s="10" t="s">
        <v>14</v>
      </c>
      <c r="C7" s="11" t="s">
        <v>15</v>
      </c>
      <c r="D7" s="11" t="s">
        <v>16</v>
      </c>
      <c r="E7" s="11" t="s">
        <v>2</v>
      </c>
      <c r="F7" s="11" t="s">
        <v>17</v>
      </c>
      <c r="G7" s="11" t="s">
        <v>18</v>
      </c>
      <c r="H7" s="11" t="s">
        <v>19</v>
      </c>
      <c r="I7" s="11" t="s">
        <v>20</v>
      </c>
      <c r="J7" s="11" t="s">
        <v>21</v>
      </c>
      <c r="K7" s="11" t="s">
        <v>22</v>
      </c>
      <c r="L7" s="11" t="s">
        <v>23</v>
      </c>
      <c r="M7" s="11" t="s">
        <v>24</v>
      </c>
      <c r="N7" s="3" t="s">
        <v>25</v>
      </c>
      <c r="O7" s="3" t="s">
        <v>9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x14ac:dyDescent="0.2">
      <c r="A8" s="3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x14ac:dyDescent="0.2">
      <c r="A9" s="3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x14ac:dyDescent="0.2">
      <c r="A11" s="3"/>
      <c r="B11" s="3"/>
      <c r="C11" s="3"/>
      <c r="D11" s="3" t="s">
        <v>26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</row>
    <row r="12" spans="1:64" x14ac:dyDescent="0.2">
      <c r="A12" s="3"/>
      <c r="B12" s="2" t="s">
        <v>27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x14ac:dyDescent="0.2">
      <c r="A13" s="11" t="b">
        <f>ISNUMBER(I4)</f>
        <v>0</v>
      </c>
      <c r="B13" s="11" t="s">
        <v>28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x14ac:dyDescent="0.2">
      <c r="A14" s="11" t="b">
        <f>AND(A13:A13)</f>
        <v>0</v>
      </c>
      <c r="B14" s="11" t="s">
        <v>29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spans="1:64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spans="1:64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</row>
    <row r="17" spans="1:64" x14ac:dyDescent="0.2">
      <c r="A17" s="3"/>
      <c r="B17" s="2" t="s">
        <v>30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</row>
    <row r="18" spans="1:64" x14ac:dyDescent="0.2">
      <c r="A18" s="3">
        <v>0</v>
      </c>
      <c r="B18" s="3">
        <v>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</row>
    <row r="19" spans="1:64" x14ac:dyDescent="0.2">
      <c r="A19" s="3">
        <v>30</v>
      </c>
      <c r="B19" s="3">
        <v>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</row>
    <row r="20" spans="1:64" x14ac:dyDescent="0.2">
      <c r="A20" s="3">
        <v>50</v>
      </c>
      <c r="B20" s="3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</row>
    <row r="21" spans="1:64" x14ac:dyDescent="0.2">
      <c r="A21" s="3">
        <v>67</v>
      </c>
      <c r="B21" s="3">
        <v>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64" x14ac:dyDescent="0.2">
      <c r="A22" s="3">
        <v>81</v>
      </c>
      <c r="B22" s="3">
        <v>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</row>
    <row r="23" spans="1:64" x14ac:dyDescent="0.2">
      <c r="A23" s="3">
        <v>92</v>
      </c>
      <c r="B23" s="3">
        <v>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</row>
    <row r="24" spans="1:64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</row>
    <row r="25" spans="1:64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64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</row>
    <row r="27" spans="1:64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</row>
    <row r="28" spans="1:64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</row>
    <row r="29" spans="1:64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</row>
    <row r="30" spans="1:64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</row>
    <row r="31" spans="1:64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</row>
    <row r="32" spans="1:64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</row>
    <row r="33" spans="1:64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</row>
    <row r="34" spans="1:64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</row>
    <row r="35" spans="1:64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</row>
    <row r="36" spans="1:64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</row>
    <row r="37" spans="1:64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64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</row>
    <row r="39" spans="1:64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</row>
    <row r="40" spans="1:64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64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64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64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64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64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64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64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64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64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64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</row>
    <row r="51" spans="1:64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</row>
    <row r="52" spans="1:64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64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spans="1:64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</row>
    <row r="55" spans="1:64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</row>
    <row r="56" spans="1:64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</row>
    <row r="57" spans="1:64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</row>
    <row r="58" spans="1:64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</row>
    <row r="59" spans="1:64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</row>
    <row r="60" spans="1:64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</row>
    <row r="61" spans="1:64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</row>
    <row r="62" spans="1:64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</row>
    <row r="63" spans="1:64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</row>
    <row r="64" spans="1:64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</row>
    <row r="65" spans="1:64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</row>
    <row r="66" spans="1:64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</row>
    <row r="67" spans="1:64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</row>
    <row r="68" spans="1:64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</row>
    <row r="69" spans="1:64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</row>
    <row r="70" spans="1:64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</row>
    <row r="71" spans="1:64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</row>
    <row r="72" spans="1:64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</row>
    <row r="73" spans="1:64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</row>
    <row r="74" spans="1:64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</row>
    <row r="75" spans="1:64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</row>
    <row r="76" spans="1:64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</row>
    <row r="77" spans="1:64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</row>
    <row r="78" spans="1:64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</row>
    <row r="79" spans="1:64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</row>
    <row r="80" spans="1:64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</row>
    <row r="81" spans="1:64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</row>
    <row r="82" spans="1:64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</row>
    <row r="83" spans="1:64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</row>
    <row r="84" spans="1:64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</row>
    <row r="85" spans="1:64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</row>
    <row r="86" spans="1:64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</row>
    <row r="87" spans="1:64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</row>
    <row r="88" spans="1:64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</row>
    <row r="89" spans="1:64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</row>
    <row r="90" spans="1:64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</row>
    <row r="91" spans="1:64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</row>
    <row r="92" spans="1:64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</row>
    <row r="93" spans="1:64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</row>
    <row r="94" spans="1:64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</row>
    <row r="95" spans="1:64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</row>
    <row r="96" spans="1:64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</row>
    <row r="97" spans="1:64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</row>
    <row r="98" spans="1:64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</row>
    <row r="99" spans="1:64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</row>
    <row r="100" spans="1:64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</row>
    <row r="101" spans="1:64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</row>
    <row r="102" spans="1:64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</row>
    <row r="103" spans="1:64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</row>
    <row r="104" spans="1:64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</row>
    <row r="105" spans="1:64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</row>
    <row r="106" spans="1:64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</row>
    <row r="107" spans="1:64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</row>
    <row r="108" spans="1:64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</row>
    <row r="109" spans="1:64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</row>
    <row r="110" spans="1:64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</row>
    <row r="111" spans="1:64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</row>
    <row r="112" spans="1:64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</row>
    <row r="113" spans="1:64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</row>
    <row r="114" spans="1:64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</row>
    <row r="115" spans="1:64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</row>
    <row r="116" spans="1:64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</row>
    <row r="117" spans="1:64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</row>
    <row r="118" spans="1:64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</row>
    <row r="119" spans="1:64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</row>
    <row r="120" spans="1:64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</row>
    <row r="121" spans="1:64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</row>
    <row r="122" spans="1:64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</row>
    <row r="123" spans="1:64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</row>
    <row r="124" spans="1:64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</row>
    <row r="125" spans="1:64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</row>
    <row r="126" spans="1:64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</row>
    <row r="127" spans="1:64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</row>
    <row r="128" spans="1:64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</row>
    <row r="129" spans="1:64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</row>
    <row r="130" spans="1:64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</row>
    <row r="131" spans="1:64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</row>
    <row r="132" spans="1:64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</row>
    <row r="133" spans="1:64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</row>
    <row r="134" spans="1:64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</row>
    <row r="135" spans="1:64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</row>
    <row r="136" spans="1:64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</row>
    <row r="137" spans="1:64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</row>
    <row r="138" spans="1:64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</row>
    <row r="139" spans="1:64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</row>
    <row r="140" spans="1:64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</row>
    <row r="141" spans="1:64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</row>
    <row r="142" spans="1:64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</row>
    <row r="143" spans="1:64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</row>
    <row r="144" spans="1:64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</row>
    <row r="145" spans="1:64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</row>
    <row r="146" spans="1:64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</row>
    <row r="147" spans="1:64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</row>
    <row r="148" spans="1:64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</row>
    <row r="149" spans="1:64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</row>
    <row r="150" spans="1:64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</row>
    <row r="151" spans="1:64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</row>
  </sheetData>
  <sheetProtection selectLockedCells="1" selectUnlockedCells="1"/>
  <mergeCells count="2">
    <mergeCell ref="J1:K1"/>
    <mergeCell ref="J5:K5"/>
  </mergeCells>
  <dataValidations count="1">
    <dataValidation type="decimal" showErrorMessage="1" errorTitle="Fehler!!!" error="Er sind nur Punkte im Bereich von 0 bis 100 erlaubt" sqref="C3" xr:uid="{00000000-0002-0000-0000-000000000000}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useFirstPageNumber="1" horizontalDpi="300" verticalDpi="300"/>
  <headerFooter alignWithMargins="0">
    <oddHeader>&amp;C&amp;A</oddHeader>
    <oddFooter>&amp;CSeite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6"/>
  <sheetViews>
    <sheetView workbookViewId="0">
      <selection activeCell="C3" sqref="C3"/>
    </sheetView>
  </sheetViews>
  <sheetFormatPr baseColWidth="10" defaultColWidth="11.5703125" defaultRowHeight="12.75" x14ac:dyDescent="0.2"/>
  <sheetData>
    <row r="1" spans="1:16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</v>
      </c>
      <c r="I1" s="1" t="s">
        <v>7</v>
      </c>
      <c r="J1" s="76" t="s">
        <v>8</v>
      </c>
      <c r="K1" s="76"/>
      <c r="L1" s="2" t="s">
        <v>9</v>
      </c>
      <c r="M1" s="3" t="s">
        <v>10</v>
      </c>
      <c r="N1" s="3"/>
      <c r="O1" s="3"/>
      <c r="P1" s="3"/>
    </row>
    <row r="2" spans="1:16" x14ac:dyDescent="0.2">
      <c r="A2" s="4">
        <v>6605</v>
      </c>
      <c r="B2" s="4" t="s">
        <v>11</v>
      </c>
      <c r="C2" s="5"/>
      <c r="D2" s="4"/>
      <c r="E2" s="4"/>
      <c r="F2" s="1"/>
      <c r="G2" s="4"/>
      <c r="H2" s="4"/>
      <c r="I2" s="1"/>
      <c r="J2" s="4"/>
      <c r="K2" s="4"/>
      <c r="L2" s="2"/>
      <c r="M2" s="2"/>
      <c r="N2" s="2"/>
      <c r="O2" s="2"/>
      <c r="P2" s="2"/>
    </row>
    <row r="3" spans="1:16" x14ac:dyDescent="0.2">
      <c r="A3" s="6">
        <v>8264</v>
      </c>
      <c r="B3" s="6" t="s">
        <v>12</v>
      </c>
      <c r="C3" s="7"/>
      <c r="D3" s="4"/>
      <c r="E3" s="6" t="str">
        <f>IF(ISNUMBER(C3),ROUND(C3,$A$7),"")</f>
        <v/>
      </c>
      <c r="F3" s="8">
        <v>20</v>
      </c>
      <c r="G3" s="6" t="str">
        <f>IF(ISNUMBER(E3),ROUND(E3*F3,$A$7),"")</f>
        <v/>
      </c>
      <c r="H3" s="6" t="str">
        <f>IF(ISNUMBER(E3),ROUND(E3,$A$7),"")</f>
        <v/>
      </c>
      <c r="I3" s="8" t="str">
        <f>IF(ISNUMBER(H3),VLOOKUP(ROUND(H3,$A$7),$A$18:$B$23,2,TRUE),"")</f>
        <v/>
      </c>
      <c r="J3" s="9" t="str">
        <f>IF(ISNUMBER(H3),IF(H3&gt;-0.1,1,2),"")</f>
        <v/>
      </c>
      <c r="K3" s="4"/>
      <c r="L3" s="2"/>
      <c r="M3" s="2"/>
      <c r="N3" s="2"/>
      <c r="O3" s="2"/>
      <c r="P3" s="2"/>
    </row>
    <row r="4" spans="1:16" x14ac:dyDescent="0.2">
      <c r="A4" s="4">
        <v>6713</v>
      </c>
      <c r="B4" s="4" t="s">
        <v>13</v>
      </c>
      <c r="D4" s="4"/>
      <c r="E4" s="6"/>
      <c r="F4" s="8"/>
      <c r="G4" s="6" t="str">
        <f>IF(ISNUMBER(G3),ROUND(G3,$A$7),"")</f>
        <v/>
      </c>
      <c r="H4" s="6" t="str">
        <f>IF(ISNUMBER(G4),ROUND(G4,$A$7)/20,"")</f>
        <v/>
      </c>
      <c r="I4" s="8" t="str">
        <f>IF(ISNUMBER(H4),VLOOKUP(ROUND(H4,$A$7),$A$18:$B$23,2,TRUE),"")</f>
        <v/>
      </c>
      <c r="J4" s="9" t="str">
        <f>IF(ISNUMBER(H3),IF(H3&gt;-0.1,1,2),"")</f>
        <v/>
      </c>
      <c r="K4" s="4"/>
      <c r="L4" s="2"/>
      <c r="M4" s="2"/>
      <c r="N4" s="2"/>
      <c r="O4" s="2"/>
      <c r="P4" s="2"/>
    </row>
    <row r="5" spans="1:16" x14ac:dyDescent="0.2">
      <c r="C5" s="4"/>
      <c r="D5" s="4"/>
      <c r="E5" s="4"/>
      <c r="F5" s="4"/>
      <c r="G5" s="4"/>
      <c r="H5" s="4"/>
      <c r="I5" s="1"/>
      <c r="J5" s="76" t="str">
        <f>IF(ISNUMBER(I4),IF(A14,IF(I4&lt;5,6,6),7),"")</f>
        <v/>
      </c>
      <c r="K5" s="76"/>
      <c r="L5" s="2"/>
      <c r="M5" s="2"/>
      <c r="N5" s="2"/>
      <c r="O5" s="2"/>
      <c r="P5" s="2"/>
    </row>
    <row r="6" spans="1:16" x14ac:dyDescent="0.2">
      <c r="A6" s="3" t="s">
        <v>10</v>
      </c>
      <c r="B6" s="3"/>
      <c r="C6" s="3">
        <f>C3</f>
        <v>0</v>
      </c>
      <c r="D6" s="3">
        <f>C3</f>
        <v>0</v>
      </c>
      <c r="E6" s="3" t="e">
        <f>(H3,H4)</f>
        <v>#VALUE!</v>
      </c>
      <c r="F6" s="3" t="e">
        <f>(I3,I4)</f>
        <v>#VALUE!</v>
      </c>
      <c r="G6" s="3" t="e">
        <f>(J3,J4)</f>
        <v>#VALUE!</v>
      </c>
      <c r="H6" s="3"/>
      <c r="I6" s="3" t="str">
        <f>J5</f>
        <v/>
      </c>
      <c r="J6" s="3"/>
      <c r="K6" s="3">
        <f>C3</f>
        <v>0</v>
      </c>
      <c r="L6" s="3"/>
      <c r="M6" s="3"/>
      <c r="N6" s="3"/>
      <c r="O6" s="3"/>
      <c r="P6" s="3"/>
    </row>
    <row r="7" spans="1:16" x14ac:dyDescent="0.2">
      <c r="A7" s="3">
        <v>0</v>
      </c>
      <c r="B7" s="10" t="s">
        <v>14</v>
      </c>
      <c r="C7" s="11" t="s">
        <v>15</v>
      </c>
      <c r="D7" s="11" t="s">
        <v>16</v>
      </c>
      <c r="E7" s="11" t="s">
        <v>2</v>
      </c>
      <c r="F7" s="11" t="s">
        <v>17</v>
      </c>
      <c r="G7" s="11" t="s">
        <v>18</v>
      </c>
      <c r="H7" s="11" t="s">
        <v>19</v>
      </c>
      <c r="I7" s="11" t="s">
        <v>20</v>
      </c>
      <c r="J7" s="11" t="s">
        <v>21</v>
      </c>
      <c r="K7" s="11" t="s">
        <v>22</v>
      </c>
      <c r="L7" s="11" t="s">
        <v>23</v>
      </c>
      <c r="M7" s="11" t="s">
        <v>24</v>
      </c>
      <c r="N7" s="3" t="s">
        <v>25</v>
      </c>
      <c r="O7" s="3" t="s">
        <v>9</v>
      </c>
      <c r="P7" s="3"/>
    </row>
    <row r="8" spans="1:16" x14ac:dyDescent="0.2">
      <c r="A8" s="3">
        <v>1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</row>
    <row r="9" spans="1:16" x14ac:dyDescent="0.2">
      <c r="A9" s="3">
        <v>2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</row>
    <row r="10" spans="1:16" x14ac:dyDescent="0.2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x14ac:dyDescent="0.2">
      <c r="A11" s="3"/>
      <c r="B11" s="3"/>
      <c r="C11" s="3"/>
      <c r="D11" s="3" t="s">
        <v>26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x14ac:dyDescent="0.2">
      <c r="A12" s="3"/>
      <c r="B12" s="2" t="s">
        <v>27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x14ac:dyDescent="0.2">
      <c r="A13" s="11" t="b">
        <f>ISNUMBER(I4)</f>
        <v>0</v>
      </c>
      <c r="B13" s="11" t="s">
        <v>28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</row>
    <row r="14" spans="1:16" x14ac:dyDescent="0.2">
      <c r="A14" s="11" t="b">
        <f>AND(A13:A13)</f>
        <v>0</v>
      </c>
      <c r="B14" s="11" t="s">
        <v>29</v>
      </c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</row>
    <row r="15" spans="1:16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</row>
    <row r="16" spans="1:16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</row>
    <row r="17" spans="1:16" x14ac:dyDescent="0.2">
      <c r="A17" s="3"/>
      <c r="B17" s="2" t="s">
        <v>30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</row>
    <row r="18" spans="1:16" x14ac:dyDescent="0.2">
      <c r="A18" s="3">
        <v>0</v>
      </c>
      <c r="B18" s="3">
        <v>6</v>
      </c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</row>
    <row r="19" spans="1:16" x14ac:dyDescent="0.2">
      <c r="A19" s="3">
        <v>30</v>
      </c>
      <c r="B19" s="3">
        <v>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</row>
    <row r="20" spans="1:16" x14ac:dyDescent="0.2">
      <c r="A20" s="3">
        <v>50</v>
      </c>
      <c r="B20" s="3">
        <v>4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</row>
    <row r="21" spans="1:16" x14ac:dyDescent="0.2">
      <c r="A21" s="3">
        <v>67</v>
      </c>
      <c r="B21" s="3">
        <v>3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16" x14ac:dyDescent="0.2">
      <c r="A22" s="3">
        <v>81</v>
      </c>
      <c r="B22" s="3">
        <v>2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</row>
    <row r="23" spans="1:16" x14ac:dyDescent="0.2">
      <c r="A23" s="3">
        <v>92</v>
      </c>
      <c r="B23" s="3">
        <v>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</row>
    <row r="24" spans="1:16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16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</row>
    <row r="26" spans="1:16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</row>
  </sheetData>
  <sheetProtection selectLockedCells="1" selectUnlockedCells="1"/>
  <mergeCells count="2">
    <mergeCell ref="J1:K1"/>
    <mergeCell ref="J5:K5"/>
  </mergeCells>
  <dataValidations count="1">
    <dataValidation type="decimal" showErrorMessage="1" errorTitle="Fehler!!!" error="Er sind nur Punkte im Bereich von 0 bis 100 erlaubt" sqref="C3" xr:uid="{00000000-0002-0000-0100-000000000000}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&amp;CSeite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L168"/>
  <sheetViews>
    <sheetView tabSelected="1" workbookViewId="0">
      <selection activeCell="C13" sqref="C13"/>
    </sheetView>
  </sheetViews>
  <sheetFormatPr baseColWidth="10" defaultColWidth="11.5703125" defaultRowHeight="12.75" x14ac:dyDescent="0.2"/>
  <cols>
    <col min="1" max="1" width="3.42578125" customWidth="1"/>
    <col min="2" max="2" width="37" bestFit="1" customWidth="1"/>
    <col min="3" max="3" width="8.140625" customWidth="1"/>
    <col min="4" max="4" width="8.28515625" customWidth="1"/>
    <col min="5" max="5" width="11.140625" customWidth="1"/>
    <col min="6" max="6" width="7.140625" customWidth="1"/>
    <col min="7" max="7" width="12.85546875" customWidth="1"/>
    <col min="8" max="9" width="7.140625" customWidth="1"/>
    <col min="10" max="11" width="3.5703125" customWidth="1"/>
    <col min="12" max="12" width="16" customWidth="1"/>
  </cols>
  <sheetData>
    <row r="1" spans="1:64" ht="12.75" customHeight="1" x14ac:dyDescent="0.25">
      <c r="A1" s="46" t="s">
        <v>0</v>
      </c>
      <c r="B1" s="50" t="s">
        <v>1</v>
      </c>
      <c r="C1" s="50" t="s">
        <v>2</v>
      </c>
      <c r="D1" s="50"/>
      <c r="E1" s="50"/>
      <c r="F1" s="50" t="s">
        <v>5</v>
      </c>
      <c r="G1" s="50" t="s">
        <v>6</v>
      </c>
      <c r="H1" s="50" t="s">
        <v>2</v>
      </c>
      <c r="I1" s="50" t="s">
        <v>7</v>
      </c>
      <c r="J1" s="77" t="s">
        <v>8</v>
      </c>
      <c r="K1" s="77"/>
      <c r="L1" s="51" t="s">
        <v>9</v>
      </c>
      <c r="M1" s="63" t="s">
        <v>10</v>
      </c>
      <c r="N1" s="12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</row>
    <row r="2" spans="1:64" ht="15" x14ac:dyDescent="0.25">
      <c r="A2" s="47">
        <v>6605</v>
      </c>
      <c r="B2" s="40" t="s">
        <v>52</v>
      </c>
      <c r="C2" s="42"/>
      <c r="D2" s="42"/>
      <c r="E2" s="40"/>
      <c r="F2" s="50"/>
      <c r="G2" s="40"/>
      <c r="H2" s="40"/>
      <c r="I2" s="53"/>
      <c r="J2" s="50"/>
      <c r="K2" s="52"/>
      <c r="L2" s="51"/>
      <c r="M2" s="54"/>
      <c r="N2" s="1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</row>
    <row r="3" spans="1:64" ht="29.25" x14ac:dyDescent="0.25">
      <c r="A3" s="47">
        <v>8264</v>
      </c>
      <c r="B3" s="41" t="s">
        <v>53</v>
      </c>
      <c r="C3" s="58"/>
      <c r="D3" s="42"/>
      <c r="E3" s="40"/>
      <c r="F3" s="53">
        <v>20</v>
      </c>
      <c r="G3" s="40" t="str">
        <f>IF(ISNUMBER(C3),ROUND(C3*F3,$A$19),"")</f>
        <v/>
      </c>
      <c r="H3" s="40" t="str">
        <f>IF(ISNUMBER(G3),ROUND((G3/F3),$A$19),"")</f>
        <v/>
      </c>
      <c r="I3" s="53" t="str">
        <f>IF(ISNUMBER(H3),VLOOKUP(ROUND(H3,$A$19),$A$35:$B$40,2,TRUE),"")</f>
        <v/>
      </c>
      <c r="J3" s="43" t="str">
        <f>IF(ISNUMBER(K3),K3,(IF(ISNUMBER(H3),IF(H3&gt;49,1,2),"")))</f>
        <v/>
      </c>
      <c r="K3" s="52"/>
      <c r="L3" s="51">
        <v>20</v>
      </c>
      <c r="M3" s="60"/>
      <c r="N3" s="61" t="str">
        <f>IF(ISNUMBER(C3),ROUND(C3*L3,$A$21),"")</f>
        <v/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</row>
    <row r="4" spans="1:64" ht="15" x14ac:dyDescent="0.25">
      <c r="A4" s="47">
        <v>6713</v>
      </c>
      <c r="B4" s="40" t="s">
        <v>54</v>
      </c>
      <c r="C4" s="42"/>
      <c r="D4" s="42"/>
      <c r="E4" s="40"/>
      <c r="F4" s="43"/>
      <c r="G4" s="43" t="str">
        <f>IF(ISNUMBER(G3),ROUND(G3,$A$19),"")</f>
        <v/>
      </c>
      <c r="H4" s="40" t="str">
        <f>IF(ISNUMBER(G4),ROUND((G4),$A$19)/20,"")</f>
        <v/>
      </c>
      <c r="I4" s="53" t="str">
        <f>IF(ISNUMBER(H4),VLOOKUP(ROUND(H4,$A$19),$A$35:$B$40,2,TRUE),"")</f>
        <v/>
      </c>
      <c r="J4" s="43" t="str">
        <f>IF(ISNUMBER(K4),K4,(IF(ISNUMBER(H4),IF(H4&gt;49,1,2),"")))</f>
        <v/>
      </c>
      <c r="K4" s="70"/>
      <c r="L4" s="43"/>
      <c r="M4" s="60"/>
      <c r="N4" s="62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</row>
    <row r="5" spans="1:64" ht="15" x14ac:dyDescent="0.25">
      <c r="A5" s="47"/>
      <c r="B5" s="40"/>
      <c r="C5" s="42"/>
      <c r="D5" s="42"/>
      <c r="E5" s="40"/>
      <c r="F5" s="43"/>
      <c r="G5" s="43"/>
      <c r="H5" s="40"/>
      <c r="I5" s="53"/>
      <c r="J5" s="43"/>
      <c r="K5" s="43"/>
      <c r="L5" s="43"/>
      <c r="M5" s="60"/>
      <c r="N5" s="62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</row>
    <row r="6" spans="1:64" ht="15" x14ac:dyDescent="0.25">
      <c r="A6" s="46" t="s">
        <v>0</v>
      </c>
      <c r="B6" s="50" t="s">
        <v>1</v>
      </c>
      <c r="C6" s="50" t="s">
        <v>2</v>
      </c>
      <c r="D6" s="50" t="s">
        <v>3</v>
      </c>
      <c r="E6" s="50" t="s">
        <v>4</v>
      </c>
      <c r="F6" s="50" t="s">
        <v>5</v>
      </c>
      <c r="G6" s="50" t="s">
        <v>6</v>
      </c>
      <c r="H6" s="50" t="s">
        <v>2</v>
      </c>
      <c r="I6" s="50" t="s">
        <v>7</v>
      </c>
      <c r="J6" s="77" t="s">
        <v>8</v>
      </c>
      <c r="K6" s="77"/>
      <c r="L6" s="43"/>
      <c r="M6" s="60"/>
      <c r="N6" s="62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</row>
    <row r="7" spans="1:64" ht="15" x14ac:dyDescent="0.25">
      <c r="A7" s="48">
        <v>6607</v>
      </c>
      <c r="B7" s="42" t="s">
        <v>55</v>
      </c>
      <c r="C7" s="42"/>
      <c r="D7" s="42"/>
      <c r="E7" s="42"/>
      <c r="F7" s="55"/>
      <c r="G7" s="42"/>
      <c r="H7" s="42"/>
      <c r="I7" s="50"/>
      <c r="J7" s="53"/>
      <c r="K7" s="42"/>
      <c r="L7" s="51"/>
      <c r="M7" s="63"/>
      <c r="N7" s="61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</row>
    <row r="8" spans="1:64" ht="43.5" x14ac:dyDescent="0.25">
      <c r="A8" s="47">
        <v>8278</v>
      </c>
      <c r="B8" s="41" t="s">
        <v>56</v>
      </c>
      <c r="C8" s="59"/>
      <c r="D8" s="59"/>
      <c r="E8" s="40" t="str">
        <f>IF(AND(ISNUMBER(C8),ISNUMBER(D8)),ROUND(((ROUND(C8,$A$19)*2+ROUND(D8,$A$19))/3),$A$19),(IF(ISNUMBER(C8),ROUND(C8,$A$19),"")))</f>
        <v/>
      </c>
      <c r="F8" s="53">
        <v>10</v>
      </c>
      <c r="G8" s="40" t="str">
        <f>IF(ISNUMBER(E8),ROUND(E8*F8,$A$19),"")</f>
        <v/>
      </c>
      <c r="H8" s="40" t="str">
        <f>IF(ISNUMBER(E8),ROUND(E8,$A$19),"")</f>
        <v/>
      </c>
      <c r="I8" s="53" t="str">
        <f>IF(ISNUMBER(H8),VLOOKUP(ROUND(H8,$A$19),note,2,TRUE),"")</f>
        <v/>
      </c>
      <c r="J8" s="53" t="str">
        <f>IF(ISNUMBER(K8),K8,(IF(ISNUMBER(H8),IF(H8&gt;49.4,1,2),"")))</f>
        <v/>
      </c>
      <c r="K8" s="70"/>
      <c r="L8" s="51">
        <v>10</v>
      </c>
      <c r="M8" s="63"/>
      <c r="N8" s="61" t="str">
        <f>IF(ISNUMBER(E8),ROUND(E8*F8,$A$21),"")</f>
        <v/>
      </c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</row>
    <row r="9" spans="1:64" ht="43.5" x14ac:dyDescent="0.25">
      <c r="A9" s="47">
        <v>8279</v>
      </c>
      <c r="B9" s="41" t="s">
        <v>57</v>
      </c>
      <c r="C9" s="59"/>
      <c r="D9" s="59"/>
      <c r="E9" s="40" t="str">
        <f>IF(AND(ISNUMBER(C9),ISNUMBER(D9)),ROUND(((ROUND(C9,$A$19)*2+ROUND(D9,$A$19))/3),$A$19),(IF(ISNUMBER(C9),ROUND(C9,$A$19),"")))</f>
        <v/>
      </c>
      <c r="F9" s="53">
        <v>10</v>
      </c>
      <c r="G9" s="40" t="str">
        <f>IF(ISNUMBER(E9),ROUND(E9*F9,$A$19),"")</f>
        <v/>
      </c>
      <c r="H9" s="40" t="str">
        <f>IF(ISNUMBER(E9),ROUND(E9,$A$19),"")</f>
        <v/>
      </c>
      <c r="I9" s="53" t="str">
        <f>IF(ISNUMBER(H9),VLOOKUP(ROUND(H9,$A$19),note,2,TRUE),"")</f>
        <v/>
      </c>
      <c r="J9" s="53" t="str">
        <f>IF(ISNUMBER(K9),K9,(IF(ISNUMBER(H9),IF(H9&gt;49.4,1,2),"")))</f>
        <v/>
      </c>
      <c r="K9" s="70"/>
      <c r="L9" s="51">
        <v>10</v>
      </c>
      <c r="M9" s="63"/>
      <c r="N9" s="61" t="str">
        <f>IF(ISNUMBER(E9),ROUND(E9*F9,$A$21),"")</f>
        <v/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</row>
    <row r="10" spans="1:64" ht="15" x14ac:dyDescent="0.25">
      <c r="A10" s="47">
        <v>5071</v>
      </c>
      <c r="B10" s="40" t="s">
        <v>58</v>
      </c>
      <c r="C10" s="59"/>
      <c r="D10" s="59"/>
      <c r="E10" s="40" t="str">
        <f>IF(AND(ISNUMBER(C10),ISNUMBER(D10)),ROUND(((ROUND(C10,$A$19)*2+ROUND(D10,$A$19))/3),$A$19),(IF(ISNUMBER(C10),ROUND(C10,$A$19),"")))</f>
        <v/>
      </c>
      <c r="F10" s="53">
        <v>10</v>
      </c>
      <c r="G10" s="40" t="str">
        <f>IF(ISNUMBER(E10),ROUND(E10*F10,$A$19),"")</f>
        <v/>
      </c>
      <c r="H10" s="40" t="str">
        <f>IF(ISNUMBER(E10),ROUND(E10,$A$19),"")</f>
        <v/>
      </c>
      <c r="I10" s="53" t="str">
        <f>IF(ISNUMBER(H10),VLOOKUP(ROUND(H10,$A$19),note,2,TRUE),"")</f>
        <v/>
      </c>
      <c r="J10" s="53" t="str">
        <f>IF(ISNUMBER(K10),K10,(IF(ISNUMBER(H10),IF(H10&gt;49.4,1,2),"")))</f>
        <v/>
      </c>
      <c r="K10" s="70"/>
      <c r="L10" s="51">
        <v>10</v>
      </c>
      <c r="M10" s="63"/>
      <c r="N10" s="61" t="str">
        <f>IF(ISNUMBER(E10),ROUND(E10*F10,$A$21),"")</f>
        <v/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</row>
    <row r="11" spans="1:64" ht="14.25" x14ac:dyDescent="0.2">
      <c r="A11" s="71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60"/>
      <c r="N11" s="49"/>
    </row>
    <row r="12" spans="1:64" ht="15" x14ac:dyDescent="0.25">
      <c r="A12" s="72">
        <v>5349</v>
      </c>
      <c r="B12" s="44" t="s">
        <v>59</v>
      </c>
      <c r="C12" s="59"/>
      <c r="D12" s="42"/>
      <c r="E12" s="40" t="str">
        <f>IF(ISNUMBER(C12),ROUND(C12,$A$19),"")</f>
        <v/>
      </c>
      <c r="F12" s="53">
        <v>50</v>
      </c>
      <c r="G12" s="40" t="str">
        <f>IF(ISNUMBER(E12),ROUND(E12*F12,$A$19),"")</f>
        <v/>
      </c>
      <c r="H12" s="40" t="str">
        <f>IF(ISNUMBER(E12),ROUND(E12,$A$19),"")</f>
        <v/>
      </c>
      <c r="I12" s="43"/>
      <c r="J12" s="43"/>
      <c r="K12" s="43"/>
      <c r="L12" s="43"/>
      <c r="M12" s="63"/>
      <c r="N12" s="49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64" ht="15" x14ac:dyDescent="0.25">
      <c r="A13" s="72">
        <v>6110</v>
      </c>
      <c r="B13" s="44" t="s">
        <v>60</v>
      </c>
      <c r="C13" s="59"/>
      <c r="D13" s="42"/>
      <c r="E13" s="40" t="str">
        <f>IF(ISNUMBER(C13),ROUND(C13,$A$19),"")</f>
        <v/>
      </c>
      <c r="F13" s="53">
        <v>50</v>
      </c>
      <c r="G13" s="40" t="str">
        <f>IF(ISNUMBER(E13),ROUND(E13*F13,$A$19),"")</f>
        <v/>
      </c>
      <c r="H13" s="40" t="str">
        <f>IF(ISNUMBER(E13),ROUND(E13,$A$19),"")</f>
        <v/>
      </c>
      <c r="I13" s="43"/>
      <c r="J13" s="43"/>
      <c r="K13" s="43"/>
      <c r="L13" s="51"/>
      <c r="M13" s="63"/>
      <c r="N13" s="61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</row>
    <row r="14" spans="1:64" ht="43.5" x14ac:dyDescent="0.25">
      <c r="A14" s="72">
        <v>8277</v>
      </c>
      <c r="B14" s="45" t="s">
        <v>61</v>
      </c>
      <c r="C14" s="43"/>
      <c r="D14" s="42"/>
      <c r="E14" s="56" t="str">
        <f>IF(AND(ISNUMBER(E12),ISNUMBER(E13)),ROUND(E12+E13,$A$19)/2,"")</f>
        <v/>
      </c>
      <c r="F14" s="53">
        <v>50</v>
      </c>
      <c r="G14" s="56" t="str">
        <f>IF(AND(ISNUMBER(G12),ISNUMBER(G13)),ROUND(G12+G13,$A$19)/2,"")</f>
        <v/>
      </c>
      <c r="H14" s="56" t="str">
        <f>IF(ISNUMBER(E14),ROUND((E14),$A$19),"")</f>
        <v/>
      </c>
      <c r="I14" s="53" t="str">
        <f>IF(ISNUMBER(H14),VLOOKUP(ROUND(H14,$A$19),$A$35:$B$40,2,TRUE),"")</f>
        <v/>
      </c>
      <c r="J14" s="53" t="str">
        <f>IF(ISNUMBER(K14),K14,(IF(ISNUMBER(H14),IF(H14&gt;49,1,2),"")))</f>
        <v/>
      </c>
      <c r="K14" s="70"/>
      <c r="L14" s="51">
        <v>50</v>
      </c>
      <c r="M14" s="63"/>
      <c r="N14" s="61" t="str">
        <f>IF(ISNUMBER(E14),ROUND(E14*F14,$A$21),"")</f>
        <v/>
      </c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</row>
    <row r="15" spans="1:64" ht="15" x14ac:dyDescent="0.25">
      <c r="A15" s="47">
        <v>6715</v>
      </c>
      <c r="B15" s="40" t="s">
        <v>62</v>
      </c>
      <c r="C15" s="42"/>
      <c r="D15" s="42"/>
      <c r="E15" s="40"/>
      <c r="F15" s="53"/>
      <c r="G15" s="42" t="str">
        <f>IF(AND(ISNUMBER(G8),ISNUMBER(G9),ISNUMBER(G10),ISNUMBER(G14)),ROUND(G8+G9+G10+G14,$A$19),"")</f>
        <v/>
      </c>
      <c r="H15" s="73" t="str">
        <f>IF(ISNUMBER(G15),ROUND((G15/80),$A$19),"")</f>
        <v/>
      </c>
      <c r="I15" s="50" t="str">
        <f>IF(ISNUMBER(H15),VLOOKUP(ROUND(H15,$A$19),note,2,TRUE),"")</f>
        <v/>
      </c>
      <c r="J15" s="53"/>
      <c r="K15" s="53"/>
      <c r="L15" s="51"/>
      <c r="M15" s="63"/>
      <c r="N15" s="61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</row>
    <row r="16" spans="1:64" ht="15" x14ac:dyDescent="0.25">
      <c r="A16" s="6"/>
      <c r="B16" s="44"/>
      <c r="C16" s="42"/>
      <c r="D16" s="42"/>
      <c r="E16" s="40"/>
      <c r="F16" s="53"/>
      <c r="G16" s="42"/>
      <c r="H16" s="73"/>
      <c r="I16" s="50"/>
      <c r="J16" s="53"/>
      <c r="K16" s="53"/>
      <c r="L16" s="51"/>
      <c r="M16" s="63"/>
      <c r="N16" s="61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</row>
    <row r="17" spans="1:64" ht="15" x14ac:dyDescent="0.25">
      <c r="A17" s="48">
        <v>6129</v>
      </c>
      <c r="B17" s="42" t="s">
        <v>33</v>
      </c>
      <c r="C17" s="57" t="str">
        <f>IF(AND(ISNUMBER(N3),ISNUMBER(N8),ISNUMBER(N9),ISNUMBER(N10),ISNUMBER(N14)),ROUND((N3+N8+N9+N10+N14)/100,$A$21),"")</f>
        <v/>
      </c>
      <c r="D17" s="42"/>
      <c r="E17" s="42"/>
      <c r="F17" s="42"/>
      <c r="G17" s="73" t="str">
        <f>IF(AND(ISNUMBER(G14),ISNUMBER(G8),ISNUMBER(G9),ISNUMBER(G10),ISNUMBER(G3)),ROUND(G14+G8+G9+G10+G3,$A$19),"")</f>
        <v/>
      </c>
      <c r="H17" s="73" t="str">
        <f>IF(ISNUMBER(G17),ROUND((G17/100),$A$19),"")</f>
        <v/>
      </c>
      <c r="I17" s="50" t="str">
        <f>IF(ISNUMBER(H17),VLOOKUP(ROUND(H17,$A$19),note,2,TRUE),"")</f>
        <v/>
      </c>
      <c r="J17" s="74" t="str">
        <f>IF(ISNUMBER(I17),IF(A31,IF(I17&lt;5,6,7),7),"")</f>
        <v/>
      </c>
      <c r="K17" s="75"/>
      <c r="L17" s="65" t="str">
        <f>IF(J17=6,"bestanden",IF(J17=7,"nicht bestanden",""))</f>
        <v/>
      </c>
      <c r="M17" s="64"/>
      <c r="N17" s="61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</row>
    <row r="18" spans="1:64" x14ac:dyDescent="0.2">
      <c r="A18" s="66" t="s">
        <v>10</v>
      </c>
      <c r="B18" s="66"/>
      <c r="C18" s="66" t="e">
        <f>(C3,C8,C9,C10,C12,D8,D9,D10,C13)</f>
        <v>#VALUE!</v>
      </c>
      <c r="D18" s="66" t="e">
        <f>(C8,C9,C10)</f>
        <v>#VALUE!</v>
      </c>
      <c r="E18" s="66" t="e">
        <f>(H3,H4,H8,H9,H10,H12,H15,H13,H14,H17)</f>
        <v>#VALUE!</v>
      </c>
      <c r="F18" s="66" t="e">
        <f>(I3,I4,I8,I9,I10,I12,I15,I13,I14,I17)</f>
        <v>#VALUE!</v>
      </c>
      <c r="G18" s="66" t="e">
        <f>(J3,J4,J8,J9,J10,J14)</f>
        <v>#VALUE!</v>
      </c>
      <c r="H18" s="66" t="e">
        <f>(K8,K9,K10,K4,K14)</f>
        <v>#VALUE!</v>
      </c>
      <c r="I18" s="66" t="str">
        <f>J17</f>
        <v/>
      </c>
      <c r="J18" s="66" t="e">
        <f>(A17,A2,A3,A7,A14,A8,A9,A10)</f>
        <v>#VALUE!</v>
      </c>
      <c r="K18" s="66" t="e">
        <f>(C8,C9,C10)</f>
        <v>#VALUE!</v>
      </c>
      <c r="L18" s="66"/>
      <c r="M18" s="66" t="str">
        <f>A6</f>
        <v>Fachnr</v>
      </c>
      <c r="N18" s="61" t="str">
        <f>C17</f>
        <v/>
      </c>
      <c r="O18" s="66" t="e">
        <f>(L17,L2,L3,L7,L14,L8,L9,L10)</f>
        <v>#VALUE!</v>
      </c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</row>
    <row r="19" spans="1:64" x14ac:dyDescent="0.2">
      <c r="A19" s="66">
        <v>0</v>
      </c>
      <c r="B19" s="67" t="s">
        <v>14</v>
      </c>
      <c r="C19" s="68" t="s">
        <v>15</v>
      </c>
      <c r="D19" s="68" t="s">
        <v>16</v>
      </c>
      <c r="E19" s="68" t="s">
        <v>2</v>
      </c>
      <c r="F19" s="68" t="s">
        <v>17</v>
      </c>
      <c r="G19" s="68" t="s">
        <v>18</v>
      </c>
      <c r="H19" s="68" t="s">
        <v>19</v>
      </c>
      <c r="I19" s="68" t="s">
        <v>20</v>
      </c>
      <c r="J19" s="68" t="s">
        <v>21</v>
      </c>
      <c r="K19" s="68" t="s">
        <v>22</v>
      </c>
      <c r="L19" s="68" t="s">
        <v>23</v>
      </c>
      <c r="M19" s="68" t="s">
        <v>24</v>
      </c>
      <c r="N19" s="61" t="s">
        <v>25</v>
      </c>
      <c r="O19" s="66" t="s">
        <v>9</v>
      </c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</row>
    <row r="20" spans="1:64" x14ac:dyDescent="0.2">
      <c r="A20" s="66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1"/>
      <c r="O20" s="66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</row>
    <row r="21" spans="1:64" x14ac:dyDescent="0.2">
      <c r="A21" s="66">
        <v>2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1"/>
      <c r="O21" s="66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</row>
    <row r="22" spans="1:64" x14ac:dyDescent="0.2">
      <c r="A22" s="71"/>
      <c r="B22" s="71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1"/>
      <c r="O22" s="66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</row>
    <row r="23" spans="1:64" x14ac:dyDescent="0.2">
      <c r="A23" s="71"/>
      <c r="B23" s="71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1"/>
      <c r="O23" s="66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</row>
    <row r="24" spans="1:64" x14ac:dyDescent="0.2">
      <c r="A24" s="66"/>
      <c r="B24" s="69" t="s">
        <v>27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1"/>
      <c r="O24" s="66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</row>
    <row r="25" spans="1:64" x14ac:dyDescent="0.2">
      <c r="A25" s="68" t="b">
        <f>IF(I17&lt;5,TRUE,FALSE)</f>
        <v>0</v>
      </c>
      <c r="B25" s="68" t="s">
        <v>34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1"/>
      <c r="O25" s="66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</row>
    <row r="26" spans="1:64" x14ac:dyDescent="0.2">
      <c r="A26" s="68" t="b">
        <f>IF(I15&lt;5,TRUE,FALSE)</f>
        <v>0</v>
      </c>
      <c r="B26" s="68" t="s">
        <v>35</v>
      </c>
      <c r="C26" s="66"/>
      <c r="D26" s="66"/>
      <c r="E26" s="66"/>
      <c r="F26" s="66"/>
      <c r="G26" s="66"/>
      <c r="H26" s="66"/>
      <c r="I26" s="66"/>
      <c r="J26" s="66"/>
      <c r="K26" s="66"/>
      <c r="L26" s="66"/>
      <c r="M26" s="66"/>
      <c r="N26" s="61"/>
      <c r="O26" s="66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</row>
    <row r="27" spans="1:64" x14ac:dyDescent="0.2">
      <c r="A27" s="68" t="b">
        <f>COUNTIF(I8:I14,"=6")&lt;=0</f>
        <v>1</v>
      </c>
      <c r="B27" s="68" t="s">
        <v>36</v>
      </c>
      <c r="C27" s="66"/>
      <c r="D27" s="66"/>
      <c r="E27" s="66"/>
      <c r="F27" s="66"/>
      <c r="G27" s="66"/>
      <c r="H27" s="66"/>
      <c r="I27" s="66"/>
      <c r="J27" s="66"/>
      <c r="K27" s="66"/>
      <c r="L27" s="66"/>
      <c r="M27" s="66"/>
      <c r="N27" s="61"/>
      <c r="O27" s="66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</row>
    <row r="28" spans="1:64" x14ac:dyDescent="0.2">
      <c r="A28" s="68" t="b">
        <f>COUNTIF(I8:I14,"&lt;=4")&gt;=3</f>
        <v>0</v>
      </c>
      <c r="B28" s="68" t="s">
        <v>37</v>
      </c>
      <c r="C28" s="6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1"/>
      <c r="O28" s="66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</row>
    <row r="29" spans="1:64" x14ac:dyDescent="0.2">
      <c r="A29" s="68" t="b">
        <f>IF(I9&lt;5,TRUE,FALSE)</f>
        <v>0</v>
      </c>
      <c r="B29" s="68" t="s">
        <v>38</v>
      </c>
      <c r="C29" s="66"/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1"/>
      <c r="O29" s="66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</row>
    <row r="30" spans="1:64" x14ac:dyDescent="0.2">
      <c r="A30" s="68" t="b">
        <f>ISNUMBER(I17)</f>
        <v>0</v>
      </c>
      <c r="B30" s="68" t="s">
        <v>28</v>
      </c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1"/>
      <c r="O30" s="66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</row>
    <row r="31" spans="1:64" x14ac:dyDescent="0.2">
      <c r="A31" s="68" t="b">
        <f>AND(A25:A30)</f>
        <v>0</v>
      </c>
      <c r="B31" s="68" t="s">
        <v>29</v>
      </c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1"/>
      <c r="O31" s="66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</row>
    <row r="32" spans="1:64" x14ac:dyDescent="0.2">
      <c r="A32" s="66"/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1"/>
      <c r="O32" s="66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</row>
    <row r="33" spans="1:64" x14ac:dyDescent="0.2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1"/>
      <c r="O33" s="66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</row>
    <row r="34" spans="1:64" x14ac:dyDescent="0.2">
      <c r="A34" s="66"/>
      <c r="B34" s="69" t="s">
        <v>30</v>
      </c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1"/>
      <c r="O34" s="66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</row>
    <row r="35" spans="1:64" x14ac:dyDescent="0.2">
      <c r="A35" s="66">
        <v>0</v>
      </c>
      <c r="B35" s="66">
        <v>6</v>
      </c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1"/>
      <c r="O35" s="66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</row>
    <row r="36" spans="1:64" x14ac:dyDescent="0.2">
      <c r="A36" s="66">
        <v>30</v>
      </c>
      <c r="B36" s="66">
        <v>5</v>
      </c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1"/>
      <c r="O36" s="66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</row>
    <row r="37" spans="1:64" x14ac:dyDescent="0.2">
      <c r="A37" s="66">
        <v>50</v>
      </c>
      <c r="B37" s="66">
        <v>4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1"/>
      <c r="O37" s="66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</row>
    <row r="38" spans="1:64" x14ac:dyDescent="0.2">
      <c r="A38" s="66">
        <v>67</v>
      </c>
      <c r="B38" s="66">
        <v>3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1"/>
      <c r="O38" s="66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</row>
    <row r="39" spans="1:64" x14ac:dyDescent="0.2">
      <c r="A39" s="66">
        <v>81</v>
      </c>
      <c r="B39" s="66">
        <v>2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1"/>
      <c r="O39" s="66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</row>
    <row r="40" spans="1:64" x14ac:dyDescent="0.2">
      <c r="A40" s="66">
        <v>92</v>
      </c>
      <c r="B40" s="66">
        <v>1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1"/>
      <c r="O40" s="66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64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12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</row>
    <row r="42" spans="1:64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12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64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12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</row>
    <row r="44" spans="1:64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12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64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12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</row>
    <row r="46" spans="1:64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12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64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12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</row>
    <row r="48" spans="1:64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12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</row>
    <row r="49" spans="1:64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12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</row>
    <row r="50" spans="1:64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12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</row>
    <row r="51" spans="1:64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12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</row>
    <row r="52" spans="1:64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12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</row>
    <row r="53" spans="1:64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12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</row>
    <row r="54" spans="1:64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12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</row>
    <row r="55" spans="1:64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12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</row>
    <row r="56" spans="1:64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12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</row>
    <row r="57" spans="1:64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12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</row>
    <row r="58" spans="1:64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12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</row>
    <row r="59" spans="1:64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12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</row>
    <row r="60" spans="1:64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12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</row>
    <row r="61" spans="1:64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12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</row>
    <row r="62" spans="1:64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12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</row>
    <row r="63" spans="1:64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12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</row>
    <row r="64" spans="1:64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12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</row>
    <row r="65" spans="1:64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12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</row>
    <row r="66" spans="1:64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12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</row>
    <row r="67" spans="1:64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12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</row>
    <row r="68" spans="1:64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12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</row>
    <row r="69" spans="1:64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12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</row>
    <row r="70" spans="1:64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12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</row>
    <row r="71" spans="1:64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12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</row>
    <row r="72" spans="1:64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12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</row>
    <row r="73" spans="1:64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12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</row>
    <row r="74" spans="1:64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12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</row>
    <row r="75" spans="1:64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12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</row>
    <row r="76" spans="1:64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12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</row>
    <row r="77" spans="1:64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12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</row>
    <row r="78" spans="1:64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12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</row>
    <row r="79" spans="1:64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12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</row>
    <row r="80" spans="1:64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12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</row>
    <row r="81" spans="1:64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12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</row>
    <row r="82" spans="1:64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12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</row>
    <row r="83" spans="1:64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12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</row>
    <row r="84" spans="1:64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12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</row>
    <row r="85" spans="1:64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12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</row>
    <row r="86" spans="1:64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12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</row>
    <row r="87" spans="1:64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12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</row>
    <row r="88" spans="1:64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12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</row>
    <row r="89" spans="1:64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12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</row>
    <row r="90" spans="1:64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12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</row>
    <row r="91" spans="1:64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12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</row>
    <row r="92" spans="1:64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12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</row>
    <row r="93" spans="1:64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12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</row>
    <row r="94" spans="1:64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12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</row>
    <row r="95" spans="1:64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12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</row>
    <row r="96" spans="1:64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12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</row>
    <row r="97" spans="1:64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12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</row>
    <row r="98" spans="1:64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12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</row>
    <row r="99" spans="1:64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12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</row>
    <row r="100" spans="1:64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12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</row>
    <row r="101" spans="1:64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12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</row>
    <row r="102" spans="1:64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12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</row>
    <row r="103" spans="1:64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12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</row>
    <row r="104" spans="1:64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12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</row>
    <row r="105" spans="1:64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12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</row>
    <row r="106" spans="1:64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12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</row>
    <row r="107" spans="1:64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12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</row>
    <row r="108" spans="1:64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12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</row>
    <row r="109" spans="1:64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12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</row>
    <row r="110" spans="1:64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12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</row>
    <row r="111" spans="1:64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12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</row>
    <row r="112" spans="1:64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12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</row>
    <row r="113" spans="1:64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12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</row>
    <row r="114" spans="1:64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12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</row>
    <row r="115" spans="1:64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12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</row>
    <row r="116" spans="1:64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12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</row>
    <row r="117" spans="1:64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12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</row>
    <row r="118" spans="1:64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12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</row>
    <row r="119" spans="1:64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12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</row>
    <row r="120" spans="1:64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12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</row>
    <row r="121" spans="1:64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12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</row>
    <row r="122" spans="1:64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12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</row>
    <row r="123" spans="1:64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12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</row>
    <row r="124" spans="1:64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12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</row>
    <row r="125" spans="1:64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12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</row>
    <row r="126" spans="1:64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12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</row>
    <row r="127" spans="1:64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12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</row>
    <row r="128" spans="1:64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12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</row>
    <row r="129" spans="1:64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12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</row>
    <row r="130" spans="1:64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12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</row>
    <row r="131" spans="1:64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12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</row>
    <row r="132" spans="1:64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12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</row>
    <row r="133" spans="1:64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12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</row>
    <row r="134" spans="1:64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12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</row>
    <row r="135" spans="1:64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12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</row>
    <row r="136" spans="1:64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12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</row>
    <row r="137" spans="1:64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12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</row>
    <row r="138" spans="1:64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12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</row>
    <row r="139" spans="1:64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12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</row>
    <row r="140" spans="1:64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12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</row>
    <row r="141" spans="1:64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12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</row>
    <row r="142" spans="1:64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12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</row>
    <row r="143" spans="1:64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12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</row>
    <row r="144" spans="1:64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12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</row>
    <row r="145" spans="1:64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12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</row>
    <row r="146" spans="1:64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12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</row>
    <row r="147" spans="1:64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12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</row>
    <row r="148" spans="1:64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12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</row>
    <row r="149" spans="1:64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12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</row>
    <row r="150" spans="1:64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12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</row>
    <row r="151" spans="1:64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12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</row>
    <row r="152" spans="1:64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12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</row>
    <row r="153" spans="1:64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12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</row>
    <row r="154" spans="1:64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12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</row>
    <row r="155" spans="1:64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12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</row>
    <row r="156" spans="1:64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12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</row>
    <row r="157" spans="1:64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12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</row>
    <row r="158" spans="1:64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12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</row>
    <row r="159" spans="1:64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12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</row>
    <row r="160" spans="1:64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12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</row>
    <row r="161" spans="1:64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12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</row>
    <row r="162" spans="1:64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12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</row>
    <row r="163" spans="1:64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12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</row>
    <row r="164" spans="1:64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12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</row>
    <row r="165" spans="1:64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12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</row>
    <row r="166" spans="1:64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12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</row>
    <row r="167" spans="1:64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12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</row>
    <row r="168" spans="1:64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12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</row>
  </sheetData>
  <sheetProtection password="CF50" sheet="1" objects="1" scenarios="1" selectLockedCells="1"/>
  <mergeCells count="2">
    <mergeCell ref="J1:K1"/>
    <mergeCell ref="J6:K6"/>
  </mergeCells>
  <conditionalFormatting sqref="L17">
    <cfRule type="cellIs" dxfId="1" priority="2" stopIfTrue="1" operator="equal">
      <formula>"bestanden"</formula>
    </cfRule>
    <cfRule type="cellIs" dxfId="0" priority="1" stopIfTrue="1" operator="equal">
      <formula>"nicht bestanden"</formula>
    </cfRule>
  </conditionalFormatting>
  <dataValidations count="3">
    <dataValidation type="decimal" showErrorMessage="1" errorTitle="Fehler!!!" error="Er sind nur Punkte im Bereich von 0 bis 100 erlaubt" sqref="C3" xr:uid="{00000000-0002-0000-0200-000000000000}">
      <formula1>0</formula1>
      <formula2>100</formula2>
    </dataValidation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4 K8:K10 K14" xr:uid="{00000000-0002-0000-0200-000001000000}">
      <formula1>1</formula1>
      <formula2>3</formula2>
    </dataValidation>
    <dataValidation type="decimal" showErrorMessage="1" errorTitle="Fehler!!!" error="Es sind nur Punkte im Bereich von 0,0 bis 100,0 mit einer Dezimalstelle erlaubt!" sqref="C8:D10 C12:C13" xr:uid="{00000000-0002-0000-0200-000002000000}">
      <formula1>0</formula1>
      <formula2>100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 r:id="rId1"/>
  <headerFooter alignWithMargins="0">
    <oddHeader>&amp;C&amp;A</oddHeader>
    <oddFooter>&amp;CSeite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L176"/>
  <sheetViews>
    <sheetView zoomScaleNormal="100" workbookViewId="0"/>
  </sheetViews>
  <sheetFormatPr baseColWidth="10" defaultColWidth="11.5703125" defaultRowHeight="12.75" x14ac:dyDescent="0.2"/>
  <cols>
    <col min="1" max="1" width="7.140625" customWidth="1"/>
    <col min="2" max="2" width="25.5703125" customWidth="1"/>
    <col min="3" max="4" width="7.140625" customWidth="1"/>
    <col min="5" max="5" width="10.7109375" customWidth="1"/>
    <col min="6" max="6" width="7.140625" customWidth="1"/>
    <col min="7" max="7" width="10.7109375" customWidth="1"/>
    <col min="8" max="9" width="7.140625" customWidth="1"/>
    <col min="10" max="11" width="3.5703125" customWidth="1"/>
    <col min="12" max="12" width="8.28515625" customWidth="1"/>
  </cols>
  <sheetData>
    <row r="1" spans="1:64" ht="12.75" customHeight="1" x14ac:dyDescent="0.2">
      <c r="A1" s="18" t="s">
        <v>0</v>
      </c>
      <c r="B1" s="18" t="s">
        <v>1</v>
      </c>
      <c r="C1" s="18" t="s">
        <v>2</v>
      </c>
      <c r="D1" s="18" t="s">
        <v>3</v>
      </c>
      <c r="E1" s="18" t="s">
        <v>4</v>
      </c>
      <c r="F1" s="18" t="s">
        <v>5</v>
      </c>
      <c r="G1" s="18" t="s">
        <v>6</v>
      </c>
      <c r="H1" s="18" t="s">
        <v>2</v>
      </c>
      <c r="I1" s="18" t="s">
        <v>7</v>
      </c>
      <c r="J1" s="78" t="s">
        <v>8</v>
      </c>
      <c r="K1" s="78"/>
      <c r="L1" s="19" t="s">
        <v>10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</row>
    <row r="2" spans="1:64" ht="12.75" customHeight="1" x14ac:dyDescent="0.2">
      <c r="A2" s="20">
        <v>6115</v>
      </c>
      <c r="B2" s="21" t="s">
        <v>39</v>
      </c>
      <c r="C2" s="13"/>
      <c r="D2" s="22"/>
      <c r="E2" s="22"/>
      <c r="F2" s="22"/>
      <c r="G2" s="22"/>
      <c r="H2" s="22"/>
      <c r="I2" s="22"/>
      <c r="J2" s="22"/>
      <c r="K2" s="23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</row>
    <row r="3" spans="1:64" x14ac:dyDescent="0.2">
      <c r="A3" s="23">
        <v>5351</v>
      </c>
      <c r="B3" s="24" t="s">
        <v>40</v>
      </c>
      <c r="C3" s="15">
        <v>78</v>
      </c>
      <c r="D3" s="15"/>
      <c r="E3" s="6">
        <v>78</v>
      </c>
      <c r="F3" s="18">
        <v>40</v>
      </c>
      <c r="G3" s="6">
        <v>3120</v>
      </c>
      <c r="H3" s="23">
        <v>78</v>
      </c>
      <c r="I3" s="22">
        <v>3</v>
      </c>
      <c r="J3" s="22">
        <v>1</v>
      </c>
      <c r="K3" s="14"/>
      <c r="L3" s="19"/>
      <c r="M3" s="19"/>
      <c r="N3" s="25"/>
      <c r="O3" s="26">
        <v>20</v>
      </c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</row>
    <row r="4" spans="1:64" x14ac:dyDescent="0.2">
      <c r="A4" s="23">
        <v>5352</v>
      </c>
      <c r="B4" s="24" t="s">
        <v>41</v>
      </c>
      <c r="C4" s="15">
        <v>49</v>
      </c>
      <c r="D4" s="15"/>
      <c r="E4" s="6">
        <v>49</v>
      </c>
      <c r="F4" s="18">
        <v>40</v>
      </c>
      <c r="G4" s="6">
        <v>1960</v>
      </c>
      <c r="H4" s="23">
        <v>49</v>
      </c>
      <c r="I4" s="22">
        <v>5</v>
      </c>
      <c r="J4" s="22">
        <v>2</v>
      </c>
      <c r="K4" s="14"/>
      <c r="L4" s="19"/>
      <c r="M4" s="19"/>
      <c r="N4" s="25"/>
      <c r="O4" s="26">
        <v>20</v>
      </c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</row>
    <row r="5" spans="1:64" x14ac:dyDescent="0.2">
      <c r="A5" s="27">
        <v>5071</v>
      </c>
      <c r="B5" s="24" t="s">
        <v>31</v>
      </c>
      <c r="C5" s="15">
        <v>49</v>
      </c>
      <c r="D5" s="15"/>
      <c r="E5" s="6">
        <v>49</v>
      </c>
      <c r="F5" s="18">
        <v>20</v>
      </c>
      <c r="G5" s="6">
        <v>980</v>
      </c>
      <c r="H5" s="23">
        <v>49</v>
      </c>
      <c r="I5" s="22">
        <v>5</v>
      </c>
      <c r="J5" s="22">
        <v>2</v>
      </c>
      <c r="K5" s="14"/>
      <c r="L5" s="19"/>
      <c r="M5" s="19"/>
      <c r="N5" s="25"/>
      <c r="O5" s="26">
        <v>10</v>
      </c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</row>
    <row r="6" spans="1:64" x14ac:dyDescent="0.2">
      <c r="A6" s="20">
        <v>6116</v>
      </c>
      <c r="B6" s="21" t="s">
        <v>42</v>
      </c>
      <c r="C6" s="28"/>
      <c r="D6" s="28"/>
      <c r="E6" s="6"/>
      <c r="G6" s="16">
        <v>6060</v>
      </c>
      <c r="H6" s="29">
        <v>61</v>
      </c>
      <c r="I6" s="18">
        <v>4</v>
      </c>
      <c r="J6" s="18">
        <v>1</v>
      </c>
      <c r="K6" s="14"/>
      <c r="L6" s="19"/>
      <c r="M6" s="19"/>
      <c r="N6" s="25"/>
      <c r="O6" s="26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</row>
    <row r="7" spans="1:64" x14ac:dyDescent="0.2">
      <c r="A7" s="20">
        <v>5907</v>
      </c>
      <c r="B7" s="21" t="s">
        <v>43</v>
      </c>
      <c r="C7" s="13"/>
      <c r="D7" s="22"/>
      <c r="E7" s="8"/>
      <c r="F7" s="22"/>
      <c r="G7" s="8"/>
      <c r="H7" s="22"/>
      <c r="I7" s="22"/>
      <c r="J7" s="22"/>
      <c r="K7" s="23"/>
      <c r="L7" s="19"/>
      <c r="M7" s="19"/>
      <c r="N7" s="25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</row>
    <row r="8" spans="1:64" x14ac:dyDescent="0.2">
      <c r="A8" s="23">
        <v>5349</v>
      </c>
      <c r="B8" s="24" t="s">
        <v>32</v>
      </c>
      <c r="C8" s="15">
        <v>49</v>
      </c>
      <c r="D8" s="22"/>
      <c r="E8" s="6">
        <v>49</v>
      </c>
      <c r="F8" s="18">
        <v>50</v>
      </c>
      <c r="G8" s="6">
        <v>2450</v>
      </c>
      <c r="H8" s="23">
        <v>49</v>
      </c>
      <c r="I8" s="22">
        <v>5</v>
      </c>
      <c r="J8" s="22">
        <v>2</v>
      </c>
      <c r="K8" s="14"/>
      <c r="L8" s="19"/>
      <c r="M8" s="19"/>
      <c r="N8" s="25"/>
      <c r="O8" s="26">
        <v>25</v>
      </c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</row>
    <row r="9" spans="1:64" x14ac:dyDescent="0.2">
      <c r="A9" s="23">
        <v>5350</v>
      </c>
      <c r="B9" s="24" t="s">
        <v>44</v>
      </c>
      <c r="C9" s="15">
        <v>78</v>
      </c>
      <c r="D9" s="22"/>
      <c r="E9" s="6">
        <v>78</v>
      </c>
      <c r="F9" s="18">
        <v>50</v>
      </c>
      <c r="G9" s="6">
        <v>3900</v>
      </c>
      <c r="H9" s="23">
        <v>78</v>
      </c>
      <c r="I9" s="22">
        <v>3</v>
      </c>
      <c r="J9" s="22">
        <v>1</v>
      </c>
      <c r="K9" s="14"/>
      <c r="L9" s="19"/>
      <c r="M9" s="19"/>
      <c r="N9" s="25"/>
      <c r="O9" s="26">
        <v>25</v>
      </c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</row>
    <row r="10" spans="1:64" x14ac:dyDescent="0.2">
      <c r="A10" s="20">
        <v>5978</v>
      </c>
      <c r="B10" s="21" t="s">
        <v>45</v>
      </c>
      <c r="C10" s="30"/>
      <c r="D10" s="23"/>
      <c r="E10" s="6"/>
      <c r="F10" s="18"/>
      <c r="G10" s="16">
        <v>6350</v>
      </c>
      <c r="H10" s="16">
        <v>64</v>
      </c>
      <c r="I10" s="22">
        <v>4</v>
      </c>
      <c r="J10" s="18">
        <v>1</v>
      </c>
      <c r="K10" s="14"/>
      <c r="L10" s="19"/>
      <c r="M10" s="19"/>
      <c r="N10" s="25"/>
      <c r="O10" s="31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</row>
    <row r="11" spans="1:64" x14ac:dyDescent="0.2">
      <c r="A11" s="20"/>
      <c r="B11" s="20" t="s">
        <v>46</v>
      </c>
      <c r="C11" s="32"/>
      <c r="D11" s="20"/>
      <c r="E11" s="4"/>
      <c r="F11" s="20"/>
      <c r="G11" s="16"/>
      <c r="H11" s="16"/>
      <c r="I11" s="22"/>
      <c r="J11" s="17"/>
      <c r="L11" s="19"/>
      <c r="M11" s="19"/>
      <c r="N11" s="25"/>
      <c r="O11" s="31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</row>
    <row r="12" spans="1:64" x14ac:dyDescent="0.2">
      <c r="A12" s="20">
        <v>6116</v>
      </c>
      <c r="B12" s="21" t="s">
        <v>42</v>
      </c>
      <c r="C12" s="28"/>
      <c r="D12" s="28"/>
      <c r="E12" s="4">
        <v>61</v>
      </c>
      <c r="F12" s="18">
        <v>100</v>
      </c>
      <c r="G12" s="4">
        <v>6100</v>
      </c>
      <c r="H12" s="20">
        <v>61</v>
      </c>
      <c r="L12" s="19"/>
      <c r="M12" s="19"/>
      <c r="N12" s="12">
        <v>6100</v>
      </c>
      <c r="O12" s="31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</row>
    <row r="13" spans="1:64" x14ac:dyDescent="0.2">
      <c r="A13" s="20">
        <v>5978</v>
      </c>
      <c r="B13" s="21" t="s">
        <v>45</v>
      </c>
      <c r="C13" s="30"/>
      <c r="D13" s="23"/>
      <c r="E13" s="4">
        <v>64</v>
      </c>
      <c r="F13" s="18">
        <v>100</v>
      </c>
      <c r="G13" s="4">
        <v>6400</v>
      </c>
      <c r="H13" s="20">
        <v>64</v>
      </c>
      <c r="L13" s="19"/>
      <c r="M13" s="19"/>
      <c r="N13" s="12">
        <v>6400</v>
      </c>
      <c r="O13" s="25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</row>
    <row r="14" spans="1:64" x14ac:dyDescent="0.2">
      <c r="A14" s="20">
        <v>6129</v>
      </c>
      <c r="B14" s="20" t="s">
        <v>33</v>
      </c>
      <c r="C14" s="32">
        <v>62.5</v>
      </c>
      <c r="D14" s="20"/>
      <c r="E14" s="20"/>
      <c r="F14" s="20"/>
      <c r="G14" s="33">
        <v>6250</v>
      </c>
      <c r="H14" s="16">
        <v>63</v>
      </c>
      <c r="I14" s="18">
        <v>4</v>
      </c>
      <c r="J14" s="79">
        <v>6</v>
      </c>
      <c r="K14" s="79"/>
      <c r="L14" s="19"/>
      <c r="M14" s="19"/>
      <c r="N14" s="25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</row>
    <row r="15" spans="1:64" x14ac:dyDescent="0.2">
      <c r="A15" s="20"/>
      <c r="B15" s="20"/>
      <c r="C15" s="34"/>
      <c r="D15" s="20"/>
      <c r="E15" s="20"/>
      <c r="F15" s="20"/>
      <c r="G15" s="33"/>
      <c r="H15" s="16"/>
      <c r="I15" s="22"/>
      <c r="J15" s="17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</row>
    <row r="16" spans="1:64" x14ac:dyDescent="0.2">
      <c r="A16" s="19" t="s">
        <v>10</v>
      </c>
      <c r="B16" s="19"/>
      <c r="C16" s="19">
        <v>78</v>
      </c>
      <c r="D16" s="19">
        <v>78</v>
      </c>
      <c r="E16" s="19">
        <v>78</v>
      </c>
      <c r="F16" s="19">
        <v>3</v>
      </c>
      <c r="G16" s="19">
        <v>1</v>
      </c>
      <c r="H16" s="19">
        <v>0</v>
      </c>
      <c r="I16" s="19">
        <v>6</v>
      </c>
      <c r="J16" s="19">
        <v>6129</v>
      </c>
      <c r="K16" s="19">
        <v>78</v>
      </c>
      <c r="L16" s="19"/>
      <c r="M16" s="19"/>
      <c r="N16" s="12">
        <v>62.5</v>
      </c>
      <c r="O16" s="19">
        <v>25</v>
      </c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</row>
    <row r="17" spans="1:64" x14ac:dyDescent="0.2">
      <c r="A17" s="19">
        <v>0</v>
      </c>
      <c r="B17" s="35" t="s">
        <v>14</v>
      </c>
      <c r="C17" s="36" t="s">
        <v>15</v>
      </c>
      <c r="D17" s="36" t="s">
        <v>16</v>
      </c>
      <c r="E17" s="36" t="s">
        <v>2</v>
      </c>
      <c r="F17" s="36" t="s">
        <v>17</v>
      </c>
      <c r="G17" s="36" t="s">
        <v>18</v>
      </c>
      <c r="H17" s="36" t="s">
        <v>19</v>
      </c>
      <c r="I17" s="36" t="s">
        <v>20</v>
      </c>
      <c r="J17" s="36" t="s">
        <v>21</v>
      </c>
      <c r="K17" s="36" t="s">
        <v>22</v>
      </c>
      <c r="L17" s="36" t="s">
        <v>23</v>
      </c>
      <c r="M17" s="36" t="s">
        <v>24</v>
      </c>
      <c r="N17" s="12" t="s">
        <v>25</v>
      </c>
      <c r="O17" s="19" t="s">
        <v>9</v>
      </c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</row>
    <row r="18" spans="1:64" x14ac:dyDescent="0.2">
      <c r="A18" s="19">
        <v>1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</row>
    <row r="19" spans="1:64" x14ac:dyDescent="0.2">
      <c r="A19" s="19">
        <v>2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</row>
    <row r="20" spans="1:64" x14ac:dyDescent="0.2">
      <c r="A20" s="19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</row>
    <row r="21" spans="1:64" x14ac:dyDescent="0.2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</row>
    <row r="22" spans="1:64" x14ac:dyDescent="0.2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</row>
    <row r="23" spans="1:64" x14ac:dyDescent="0.2">
      <c r="A23" s="19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</row>
    <row r="24" spans="1:64" x14ac:dyDescent="0.2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</row>
    <row r="25" spans="1:64" x14ac:dyDescent="0.2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</row>
    <row r="26" spans="1:64" x14ac:dyDescent="0.2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</row>
    <row r="27" spans="1:64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</row>
    <row r="28" spans="1:64" x14ac:dyDescent="0.2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</row>
    <row r="29" spans="1:64" x14ac:dyDescent="0.2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</row>
    <row r="30" spans="1:64" x14ac:dyDescent="0.2">
      <c r="A30" s="19"/>
      <c r="B30" s="37" t="s">
        <v>27</v>
      </c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</row>
    <row r="31" spans="1:64" x14ac:dyDescent="0.2">
      <c r="A31" s="36">
        <v>1</v>
      </c>
      <c r="B31" s="38" t="s">
        <v>47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</row>
    <row r="32" spans="1:64" x14ac:dyDescent="0.2">
      <c r="A32" s="36">
        <v>1</v>
      </c>
      <c r="B32" s="38" t="s">
        <v>48</v>
      </c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</row>
    <row r="33" spans="1:64" x14ac:dyDescent="0.2">
      <c r="A33" s="36">
        <v>1</v>
      </c>
      <c r="B33" s="36" t="s">
        <v>49</v>
      </c>
      <c r="C33" s="36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</row>
    <row r="34" spans="1:64" x14ac:dyDescent="0.2">
      <c r="A34" s="36">
        <v>1</v>
      </c>
      <c r="B34" s="36" t="s">
        <v>50</v>
      </c>
      <c r="C34" s="36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</row>
    <row r="35" spans="1:64" x14ac:dyDescent="0.2">
      <c r="A35" s="36">
        <v>1</v>
      </c>
      <c r="B35" s="36" t="s">
        <v>51</v>
      </c>
      <c r="C35" s="36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</row>
    <row r="36" spans="1:64" x14ac:dyDescent="0.2">
      <c r="A36" s="36">
        <v>1</v>
      </c>
      <c r="B36" s="39" t="s">
        <v>34</v>
      </c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</row>
    <row r="37" spans="1:64" x14ac:dyDescent="0.2">
      <c r="A37" s="36">
        <v>1</v>
      </c>
      <c r="B37" s="39" t="s">
        <v>28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</row>
    <row r="38" spans="1:64" x14ac:dyDescent="0.2">
      <c r="A38" s="36">
        <v>1</v>
      </c>
      <c r="B38" s="39" t="s">
        <v>29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</row>
    <row r="39" spans="1:64" x14ac:dyDescent="0.2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</row>
    <row r="40" spans="1:64" x14ac:dyDescent="0.2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</row>
    <row r="41" spans="1:64" x14ac:dyDescent="0.2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</row>
    <row r="42" spans="1:64" x14ac:dyDescent="0.2">
      <c r="A42" s="19"/>
      <c r="B42" s="37" t="s">
        <v>30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</row>
    <row r="43" spans="1:64" x14ac:dyDescent="0.2">
      <c r="A43" s="19">
        <v>0</v>
      </c>
      <c r="B43" s="19">
        <v>6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</row>
    <row r="44" spans="1:64" x14ac:dyDescent="0.2">
      <c r="A44" s="19">
        <v>30</v>
      </c>
      <c r="B44" s="19">
        <v>5</v>
      </c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</row>
    <row r="45" spans="1:64" x14ac:dyDescent="0.2">
      <c r="A45" s="19">
        <v>50</v>
      </c>
      <c r="B45" s="19">
        <v>4</v>
      </c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</row>
    <row r="46" spans="1:64" x14ac:dyDescent="0.2">
      <c r="A46" s="19">
        <v>67</v>
      </c>
      <c r="B46" s="19">
        <v>3</v>
      </c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</row>
    <row r="47" spans="1:64" x14ac:dyDescent="0.2">
      <c r="A47" s="19">
        <v>81</v>
      </c>
      <c r="B47" s="19">
        <v>2</v>
      </c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</row>
    <row r="48" spans="1:64" x14ac:dyDescent="0.2">
      <c r="A48" s="19">
        <v>92</v>
      </c>
      <c r="B48" s="19">
        <v>1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</row>
    <row r="49" spans="1:64" x14ac:dyDescent="0.2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</row>
    <row r="50" spans="1:64" x14ac:dyDescent="0.2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</row>
    <row r="51" spans="1:64" x14ac:dyDescent="0.2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</row>
    <row r="52" spans="1:64" x14ac:dyDescent="0.2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</row>
    <row r="53" spans="1:64" x14ac:dyDescent="0.2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</row>
    <row r="54" spans="1:64" x14ac:dyDescent="0.2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</row>
    <row r="55" spans="1:64" x14ac:dyDescent="0.2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</row>
    <row r="56" spans="1:64" x14ac:dyDescent="0.2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</row>
    <row r="57" spans="1:64" x14ac:dyDescent="0.2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</row>
    <row r="58" spans="1:64" x14ac:dyDescent="0.2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</row>
    <row r="59" spans="1:64" x14ac:dyDescent="0.2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</row>
    <row r="60" spans="1:64" x14ac:dyDescent="0.2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</row>
    <row r="61" spans="1:64" x14ac:dyDescent="0.2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</row>
    <row r="62" spans="1:64" x14ac:dyDescent="0.2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</row>
    <row r="63" spans="1:64" x14ac:dyDescent="0.2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</row>
    <row r="64" spans="1:64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</row>
    <row r="65" spans="1:64" x14ac:dyDescent="0.2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</row>
    <row r="66" spans="1:64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</row>
    <row r="67" spans="1:64" x14ac:dyDescent="0.2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</row>
    <row r="68" spans="1:64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</row>
    <row r="69" spans="1:64" x14ac:dyDescent="0.2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</row>
    <row r="70" spans="1:64" x14ac:dyDescent="0.2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</row>
    <row r="71" spans="1:64" x14ac:dyDescent="0.2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</row>
    <row r="72" spans="1:64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</row>
    <row r="73" spans="1:64" x14ac:dyDescent="0.2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</row>
    <row r="74" spans="1:64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</row>
    <row r="75" spans="1:64" x14ac:dyDescent="0.2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</row>
    <row r="76" spans="1:64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</row>
    <row r="77" spans="1:64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</row>
    <row r="78" spans="1:64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</row>
    <row r="79" spans="1:64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</row>
    <row r="80" spans="1:64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</row>
    <row r="81" spans="1:64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</row>
    <row r="82" spans="1:64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</row>
    <row r="83" spans="1:64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</row>
    <row r="84" spans="1:64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</row>
    <row r="85" spans="1:64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</row>
    <row r="86" spans="1:64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</row>
    <row r="87" spans="1:64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</row>
    <row r="88" spans="1:64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</row>
    <row r="89" spans="1:64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</row>
    <row r="90" spans="1:64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</row>
    <row r="91" spans="1:64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</row>
    <row r="92" spans="1:64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</row>
    <row r="93" spans="1:64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</row>
    <row r="94" spans="1:64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</row>
    <row r="95" spans="1:64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</row>
    <row r="96" spans="1:64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</row>
    <row r="97" spans="1:64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</row>
    <row r="98" spans="1:64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</row>
    <row r="99" spans="1:64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</row>
    <row r="100" spans="1:64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</row>
    <row r="101" spans="1:64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</row>
    <row r="102" spans="1:64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</row>
    <row r="103" spans="1:64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</row>
    <row r="104" spans="1:64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</row>
    <row r="105" spans="1:64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</row>
    <row r="106" spans="1:64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</row>
    <row r="107" spans="1:64" x14ac:dyDescent="0.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</row>
    <row r="108" spans="1:64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</row>
    <row r="109" spans="1:64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</row>
    <row r="110" spans="1:64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</row>
    <row r="111" spans="1:64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</row>
    <row r="112" spans="1:64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</row>
    <row r="113" spans="1:64" x14ac:dyDescent="0.2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</row>
    <row r="114" spans="1:64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</row>
    <row r="115" spans="1:64" x14ac:dyDescent="0.2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</row>
    <row r="116" spans="1:64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</row>
    <row r="117" spans="1:64" x14ac:dyDescent="0.2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</row>
    <row r="118" spans="1:64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</row>
    <row r="119" spans="1:64" x14ac:dyDescent="0.2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</row>
    <row r="120" spans="1:64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</row>
    <row r="121" spans="1:64" x14ac:dyDescent="0.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</row>
    <row r="122" spans="1:64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</row>
    <row r="123" spans="1:64" x14ac:dyDescent="0.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</row>
    <row r="124" spans="1:64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</row>
    <row r="125" spans="1:64" x14ac:dyDescent="0.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</row>
    <row r="126" spans="1:64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</row>
    <row r="127" spans="1:64" x14ac:dyDescent="0.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</row>
    <row r="128" spans="1:64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</row>
    <row r="129" spans="1:64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</row>
    <row r="130" spans="1:64" x14ac:dyDescent="0.2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</row>
    <row r="131" spans="1:64" x14ac:dyDescent="0.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</row>
    <row r="132" spans="1:64" x14ac:dyDescent="0.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</row>
    <row r="133" spans="1:64" x14ac:dyDescent="0.2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</row>
    <row r="134" spans="1:64" x14ac:dyDescent="0.2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</row>
    <row r="135" spans="1:64" x14ac:dyDescent="0.2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</row>
    <row r="136" spans="1:64" x14ac:dyDescent="0.2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</row>
    <row r="137" spans="1:64" x14ac:dyDescent="0.2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</row>
    <row r="138" spans="1:64" x14ac:dyDescent="0.2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</row>
    <row r="139" spans="1:64" x14ac:dyDescent="0.2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</row>
    <row r="140" spans="1:64" x14ac:dyDescent="0.2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</row>
    <row r="141" spans="1:64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</row>
    <row r="142" spans="1:64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</row>
    <row r="143" spans="1:64" x14ac:dyDescent="0.2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</row>
    <row r="144" spans="1:64" x14ac:dyDescent="0.2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</row>
    <row r="145" spans="1:64" x14ac:dyDescent="0.2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</row>
    <row r="146" spans="1:64" x14ac:dyDescent="0.2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</row>
    <row r="147" spans="1:64" x14ac:dyDescent="0.2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</row>
    <row r="148" spans="1:64" x14ac:dyDescent="0.2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</row>
    <row r="149" spans="1:64" x14ac:dyDescent="0.2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</row>
    <row r="150" spans="1:64" x14ac:dyDescent="0.2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</row>
    <row r="151" spans="1:64" x14ac:dyDescent="0.2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</row>
    <row r="152" spans="1:64" x14ac:dyDescent="0.2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</row>
    <row r="153" spans="1:64" x14ac:dyDescent="0.2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</row>
    <row r="154" spans="1:64" x14ac:dyDescent="0.2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</row>
    <row r="155" spans="1:64" x14ac:dyDescent="0.2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</row>
    <row r="156" spans="1:64" x14ac:dyDescent="0.2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</row>
    <row r="157" spans="1:64" x14ac:dyDescent="0.2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</row>
    <row r="158" spans="1:64" x14ac:dyDescent="0.2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</row>
    <row r="159" spans="1:64" x14ac:dyDescent="0.2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</row>
    <row r="160" spans="1:64" x14ac:dyDescent="0.2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</row>
    <row r="161" spans="1:64" x14ac:dyDescent="0.2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</row>
    <row r="162" spans="1:64" x14ac:dyDescent="0.2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</row>
    <row r="163" spans="1:64" x14ac:dyDescent="0.2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</row>
    <row r="164" spans="1:64" x14ac:dyDescent="0.2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</row>
    <row r="165" spans="1:64" x14ac:dyDescent="0.2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</row>
    <row r="166" spans="1:64" x14ac:dyDescent="0.2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</row>
    <row r="167" spans="1:64" x14ac:dyDescent="0.2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</row>
    <row r="168" spans="1:64" x14ac:dyDescent="0.2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</row>
    <row r="169" spans="1:64" x14ac:dyDescent="0.2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</row>
    <row r="170" spans="1:64" x14ac:dyDescent="0.2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</row>
    <row r="171" spans="1:64" x14ac:dyDescent="0.2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</row>
    <row r="172" spans="1:64" x14ac:dyDescent="0.2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</row>
    <row r="173" spans="1:64" x14ac:dyDescent="0.2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</row>
    <row r="174" spans="1:64" x14ac:dyDescent="0.2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</row>
    <row r="175" spans="1:64" x14ac:dyDescent="0.2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</row>
    <row r="176" spans="1:64" x14ac:dyDescent="0.2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</row>
  </sheetData>
  <sheetProtection selectLockedCells="1" selectUnlockedCells="1"/>
  <mergeCells count="2">
    <mergeCell ref="J1:K1"/>
    <mergeCell ref="J14:K14"/>
  </mergeCells>
  <dataValidations count="3">
    <dataValidation type="whole" showInputMessage="1" showErrorMessage="1" errorTitle="Anrechenbar" error="Es sind nur Werte 1, 2 oder 3 zulässig!" promptTitle="Anrechenbarkeit" prompt="1 = anrechenbar_x000a_2 = nicht anrechenbar_x000a_3 = angerechnet aus Vorprüfung" sqref="K3:K6 K8:K10" xr:uid="{00000000-0002-0000-0300-000000000000}">
      <formula1>1</formula1>
      <formula2>3</formula2>
    </dataValidation>
    <dataValidation type="decimal" showErrorMessage="1" errorTitle="Fehler!!!" error="Es sind nur Punkte im Bereich von 0,0 bis 100,0 mit einer Dezimalstelle erlaubt!" sqref="C3:D5 C8:C9" xr:uid="{00000000-0002-0000-0300-000001000000}">
      <formula1>0</formula1>
      <formula2>100</formula2>
    </dataValidation>
    <dataValidation operator="equal" allowBlank="1" showErrorMessage="1" sqref="C6:D6 C12:D12" xr:uid="{00000000-0002-0000-0300-000002000000}">
      <formula1>0</formula1>
      <formula2>0</formula2>
    </dataValidation>
  </dataValidations>
  <pageMargins left="0.39374999999999999" right="0.39374999999999999" top="1.0249999999999999" bottom="1.0249999999999999" header="0.78749999999999998" footer="0.78749999999999998"/>
  <pageSetup paperSize="9" orientation="landscape" horizontalDpi="300" verticalDpi="300"/>
  <headerFooter alignWithMargins="0">
    <oddHeader>&amp;C&amp;A</oddHeader>
    <oddFooter>&amp;CSeite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20</vt:lpstr>
      <vt:lpstr>40</vt:lpstr>
      <vt:lpstr>50</vt:lpstr>
      <vt:lpstr>Table</vt:lpstr>
      <vt:lpstr>'50'!Druckbereich</vt:lpstr>
      <vt:lpstr>note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 Hornberger</dc:creator>
  <cp:lastModifiedBy>Endres Beatrix</cp:lastModifiedBy>
  <dcterms:created xsi:type="dcterms:W3CDTF">2022-07-05T07:54:35Z</dcterms:created>
  <dcterms:modified xsi:type="dcterms:W3CDTF">2023-02-17T11:30:05Z</dcterms:modified>
</cp:coreProperties>
</file>