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803"/>
  </bookViews>
  <sheets>
    <sheet name="50" sheetId="3" r:id="rId1"/>
    <sheet name="Table" sheetId="4" state="hidden" r:id="rId2"/>
  </sheets>
  <definedNames>
    <definedName name="_xlnm.Print_Area" localSheetId="0">'50'!$A$1:$L$44</definedName>
    <definedName name="note">'50'!$A$34:$B$39</definedName>
    <definedName name="Tabelle">'50'!$C$21:$H$21</definedName>
  </definedNames>
  <calcPr calcId="145621"/>
</workbook>
</file>

<file path=xl/calcChain.xml><?xml version="1.0" encoding="utf-8"?>
<calcChain xmlns="http://schemas.openxmlformats.org/spreadsheetml/2006/main">
  <c r="G3" i="3" l="1"/>
  <c r="G4" i="3"/>
  <c r="H4" i="3"/>
  <c r="J4" i="3" s="1"/>
  <c r="E11" i="3"/>
  <c r="H11" i="3" s="1"/>
  <c r="E12" i="3"/>
  <c r="N12" i="3" s="1"/>
  <c r="E13" i="3"/>
  <c r="H13" i="3" s="1"/>
  <c r="E14" i="3"/>
  <c r="N14" i="3" s="1"/>
  <c r="G14" i="3"/>
  <c r="H14" i="3"/>
  <c r="J14" i="3" s="1"/>
  <c r="C18" i="3"/>
  <c r="D18" i="3"/>
  <c r="E18" i="3"/>
  <c r="F18" i="3"/>
  <c r="G18" i="3"/>
  <c r="H18" i="3"/>
  <c r="J18" i="3"/>
  <c r="K18" i="3"/>
  <c r="O18" i="3"/>
  <c r="H12" i="3" l="1"/>
  <c r="J12" i="3" s="1"/>
  <c r="G12" i="3"/>
  <c r="G5" i="3"/>
  <c r="H5" i="3" s="1"/>
  <c r="I5" i="3" s="1"/>
  <c r="I13" i="3"/>
  <c r="J13" i="3"/>
  <c r="I11" i="3"/>
  <c r="J11" i="3"/>
  <c r="I14" i="3"/>
  <c r="N13" i="3"/>
  <c r="G13" i="3"/>
  <c r="I12" i="3"/>
  <c r="N11" i="3"/>
  <c r="C17" i="3" s="1"/>
  <c r="N18" i="3" s="1"/>
  <c r="G11" i="3"/>
  <c r="H3" i="3"/>
  <c r="J3" i="3" s="1"/>
  <c r="G15" i="3" l="1"/>
  <c r="H15" i="3" s="1"/>
  <c r="I15" i="3" s="1"/>
  <c r="A26" i="3" s="1"/>
  <c r="H6" i="3"/>
  <c r="J5" i="3"/>
  <c r="A28" i="3"/>
  <c r="A27" i="3"/>
  <c r="N6" i="3" l="1"/>
  <c r="I6" i="3"/>
  <c r="C9" i="3"/>
  <c r="E9" i="3" s="1"/>
  <c r="H9" i="3" s="1"/>
  <c r="J6" i="3"/>
  <c r="G9" i="3" l="1"/>
  <c r="G17" i="3" s="1"/>
  <c r="H17" i="3" s="1"/>
  <c r="I17" i="3" s="1"/>
  <c r="A25" i="3" s="1"/>
  <c r="I9" i="3"/>
  <c r="J9" i="3"/>
  <c r="A29" i="3" l="1"/>
  <c r="A30" i="3" s="1"/>
  <c r="J17" i="3" s="1"/>
  <c r="I18" i="3" s="1"/>
  <c r="L17" i="3" l="1"/>
</calcChain>
</file>

<file path=xl/sharedStrings.xml><?xml version="1.0" encoding="utf-8"?>
<sst xmlns="http://schemas.openxmlformats.org/spreadsheetml/2006/main" count="104" uniqueCount="58">
  <si>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</si>
  <si>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</si>
  <si>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</si>
  <si>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</si>
  <si>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</si>
  <si>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</si>
  <si>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</si>
  <si>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</si>
  <si>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</si>
  <si>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</si>
  <si>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</si>
  <si>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</si>
  <si>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</si>
  <si>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</si>
  <si>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</si>
  <si>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</si>
  <si>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</si>
  <si>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</si>
  <si>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</si>
  <si>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</si>
  <si>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</si>
  <si>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</si>
  <si>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</si>
  <si>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</si>
  <si>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</si>
  <si>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</si>
  <si>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</si>
  <si>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</si>
  <si>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</si>
  <si>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</si>
  <si>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</si>
  <si>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</si>
  <si>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</si>
  <si>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</si>
  <si>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</si>
  <si>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</si>
  <si>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</si>
  <si>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</si>
  <si>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</si>
  <si>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</si>
  <si>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</si>
  <si>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</si>
  <si>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</si>
  <si>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</si>
  <si>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</si>
  <si>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</si>
  <si>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</si>
  <si>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Zubereiten von einfachen Speisen und Gerichten
Arbeitsaufgaben</t>
  </si>
  <si>
    <t>Zubereiten von einfachen Speisen und Gerichten
Schriftlich</t>
  </si>
  <si>
    <t>Ergebnis Zubereiten von einfachen Speisen und 
Gerichten</t>
  </si>
  <si>
    <t>Teil 1 der Abschlussprüfung</t>
  </si>
  <si>
    <t>Ergebnis Teil 1 der Abschlussprüfung</t>
  </si>
  <si>
    <t>Teil 2 der Abschlussprüfung</t>
  </si>
  <si>
    <t>Produkte, Lagerhaltung und Warenwirtschaft</t>
  </si>
  <si>
    <t>Wirtschafts- und Sozialkunde</t>
  </si>
  <si>
    <t>Ergebnis Teil 2 der Abschlussprüfung</t>
  </si>
  <si>
    <t>Technologie, Gästeinformation und Arbeiten im 
Team</t>
  </si>
  <si>
    <t>Planen, Zubereiten und Präsentieren eines 
Drei-Gänge-Menüs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</si>
</sst>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</cellStyleXfs>
  <cellXfs count="75">
    <xf numFmtId="0" fontId="0" fillId="0" borderId="0" xfId="0"/>
    <xf numFmtId="1" fontId="13" fillId="0" borderId="0" xfId="0" applyNumberFormat="1" applyFont="1" applyProtection="1"/>
    <xf numFmtId="1" fontId="14" fillId="0" borderId="0" xfId="0" applyNumberFormat="1" applyFont="1" applyProtection="1"/>
    <xf numFmtId="1" fontId="14" fillId="0" borderId="0" xfId="0" applyNumberFormat="1" applyFont="1" applyAlignment="1" applyProtection="1">
      <alignment horizontal="center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2" borderId="0" xfId="0" applyNumberFormat="1" applyFont="1" applyFill="1" applyBorder="1" applyAlignment="1" applyProtection="1">
      <alignment horizontal="center"/>
      <protection locked="0"/>
    </xf>
    <xf numFmtId="1" fontId="14" fillId="2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>
      <protection hidden="1"/>
    </xf>
    <xf numFmtId="0" fontId="13" fillId="0" borderId="0" xfId="0" applyFont="1" applyProtection="1"/>
    <xf numFmtId="0" fontId="13" fillId="0" borderId="0" xfId="0" applyFont="1" applyBorder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Border="1"/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4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9" borderId="0" xfId="0" applyNumberFormat="1" applyFont="1" applyFill="1" applyBorder="1" applyAlignment="1">
      <alignment horizontal="right"/>
    </xf>
    <xf numFmtId="2" fontId="13" fillId="9" borderId="0" xfId="0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2" fontId="14" fillId="0" borderId="0" xfId="0" applyNumberFormat="1" applyFont="1" applyFill="1" applyProtection="1">
      <protection hidden="1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19" fillId="0" borderId="0" xfId="0" applyNumberFormat="1" applyFont="1" applyProtection="1">
      <protection hidden="1"/>
    </xf>
    <xf numFmtId="2" fontId="19" fillId="0" borderId="0" xfId="0" applyNumberFormat="1" applyFont="1" applyProtection="1">
      <protection hidden="1"/>
    </xf>
    <xf numFmtId="1" fontId="19" fillId="0" borderId="0" xfId="0" applyNumberFormat="1" applyFont="1" applyProtection="1"/>
    <xf numFmtId="1" fontId="18" fillId="0" borderId="0" xfId="0" applyNumberFormat="1" applyFont="1" applyProtection="1"/>
    <xf numFmtId="1" fontId="19" fillId="0" borderId="0" xfId="0" applyNumberFormat="1" applyFont="1" applyAlignment="1" applyProtection="1">
      <alignment horizontal="center"/>
    </xf>
    <xf numFmtId="164" fontId="18" fillId="0" borderId="0" xfId="0" applyNumberFormat="1" applyFont="1" applyProtection="1"/>
    <xf numFmtId="1" fontId="19" fillId="0" borderId="0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right"/>
      <protection hidden="1"/>
    </xf>
    <xf numFmtId="1" fontId="19" fillId="0" borderId="0" xfId="0" applyNumberFormat="1" applyFont="1" applyFill="1" applyAlignment="1" applyProtection="1">
      <alignment horizontal="left"/>
      <protection hidden="1"/>
    </xf>
    <xf numFmtId="1" fontId="19" fillId="0" borderId="0" xfId="0" applyNumberFormat="1" applyFont="1" applyFill="1" applyProtection="1">
      <protection hidden="1"/>
    </xf>
    <xf numFmtId="1" fontId="19" fillId="0" borderId="0" xfId="0" applyNumberFormat="1" applyFont="1" applyFill="1" applyBorder="1" applyAlignment="1" applyProtection="1">
      <alignment horizontal="left" wrapText="1"/>
    </xf>
    <xf numFmtId="1" fontId="19" fillId="0" borderId="0" xfId="0" applyNumberFormat="1" applyFont="1" applyAlignment="1" applyProtection="1">
      <alignment wrapText="1"/>
    </xf>
    <xf numFmtId="1" fontId="19" fillId="10" borderId="0" xfId="0" applyNumberFormat="1" applyFont="1" applyFill="1" applyProtection="1">
      <protection locked="0"/>
    </xf>
    <xf numFmtId="1" fontId="19" fillId="10" borderId="0" xfId="0" applyNumberFormat="1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Fill="1" applyAlignment="1" applyProtection="1">
      <alignment horizontal="center"/>
    </xf>
    <xf numFmtId="1" fontId="18" fillId="0" borderId="0" xfId="0" applyNumberFormat="1" applyFont="1" applyFill="1" applyProtection="1"/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Fill="1" applyAlignment="1" applyProtection="1">
      <alignment horizontal="center"/>
      <protection hidden="1"/>
    </xf>
    <xf numFmtId="1" fontId="21" fillId="0" borderId="0" xfId="0" applyNumberFormat="1" applyFont="1" applyProtection="1">
      <protection hidden="1"/>
    </xf>
    <xf numFmtId="2" fontId="21" fillId="0" borderId="0" xfId="0" applyNumberFormat="1" applyFont="1" applyProtection="1">
      <protection hidden="1"/>
    </xf>
    <xf numFmtId="1" fontId="21" fillId="0" borderId="0" xfId="0" applyNumberFormat="1" applyFont="1" applyFill="1" applyProtection="1">
      <protection hidden="1"/>
    </xf>
    <xf numFmtId="1" fontId="22" fillId="0" borderId="0" xfId="0" applyNumberFormat="1" applyFont="1" applyAlignment="1" applyProtection="1">
      <alignment horizontal="center"/>
    </xf>
    <xf numFmtId="1" fontId="21" fillId="0" borderId="0" xfId="0" applyNumberFormat="1" applyFont="1" applyProtection="1"/>
    <xf numFmtId="1" fontId="22" fillId="0" borderId="0" xfId="0" applyNumberFormat="1" applyFont="1" applyProtection="1"/>
    <xf numFmtId="0" fontId="19" fillId="0" borderId="0" xfId="0" applyFont="1" applyProtection="1"/>
    <xf numFmtId="0" fontId="21" fillId="0" borderId="0" xfId="0" applyFont="1" applyProtection="1"/>
    <xf numFmtId="1" fontId="19" fillId="0" borderId="0" xfId="0" applyNumberFormat="1" applyFont="1" applyFill="1" applyProtection="1"/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19" fillId="0" borderId="0" xfId="0" applyFont="1" applyFill="1" applyProtection="1"/>
    <xf numFmtId="2" fontId="21" fillId="0" borderId="0" xfId="0" applyNumberFormat="1" applyFont="1" applyFill="1" applyBorder="1" applyAlignment="1" applyProtection="1">
      <alignment horizontal="right"/>
    </xf>
    <xf numFmtId="1" fontId="21" fillId="0" borderId="0" xfId="0" applyNumberFormat="1" applyFont="1" applyFill="1" applyProtection="1"/>
    <xf numFmtId="1" fontId="18" fillId="0" borderId="0" xfId="0" applyNumberFormat="1" applyFont="1" applyFill="1" applyBorder="1" applyAlignment="1" applyProtection="1">
      <alignment horizontal="right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Fill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" fontId="15" fillId="0" borderId="0" xfId="0" applyNumberFormat="1" applyFont="1" applyFill="1" applyBorder="1" applyAlignment="1">
      <alignment horizontal="center"/>
    </xf>
    <xf numFmtId="1" fontId="22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</xf>
  </cellXfs>
  <cellStyles count="25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 builtinId="28" customBuiltin="1"/>
    <cellStyle name="Note" xfId="5"/>
    <cellStyle name="Standard" xfId="0" builtinId="0"/>
    <cellStyle name="Standard 2" xfId="17"/>
    <cellStyle name="Standard 2 2" xfId="18"/>
    <cellStyle name="Standard 2 3" xfId="19"/>
    <cellStyle name="Standard 2 4" xfId="20"/>
    <cellStyle name="Standard 3" xfId="21"/>
    <cellStyle name="Standard 4" xfId="22"/>
    <cellStyle name="Standard 5" xfId="23"/>
    <cellStyle name="Standard 6" xfId="24"/>
    <cellStyle name="Status" xfId="7"/>
    <cellStyle name="Text" xfId="4"/>
    <cellStyle name="Warning" xfId="11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17</xdr:row>
      <xdr:rowOff>7620</xdr:rowOff>
    </xdr:from>
    <xdr:to>
      <xdr:col>11</xdr:col>
      <xdr:colOff>998220</xdr:colOff>
      <xdr:row>43</xdr:row>
      <xdr:rowOff>0</xdr:rowOff>
    </xdr:to>
    <xdr:sp macro="" textlink="">
      <xdr:nvSpPr>
        <xdr:cNvPr id="2" name="Textfeld 1"/>
        <xdr:cNvSpPr txBox="1"/>
      </xdr:nvSpPr>
      <xdr:spPr>
        <a:xfrm>
          <a:off x="30480" y="3848100"/>
          <a:ext cx="9029700" cy="45491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Koch/Köchin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01.08.2022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17 – wie folgt bewertet worden sind: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„Produkte, Lagerhaltung und Warenwirtschaft“,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„Technologie, Gästeinformation und Arbeiten im Team“ oder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 smtClean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 smtClean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7"/>
  <sheetViews>
    <sheetView tabSelected="1" workbookViewId="0">
      <selection activeCell="C3" sqref="C3"/>
    </sheetView>
  </sheetViews>
  <sheetFormatPr baseColWidth="10" defaultRowHeight="13.8" x14ac:dyDescent="0.25"/>
  <cols>
    <col min="1" max="1" width="7.109375" style="59" customWidth="1"/>
    <col min="2" max="2" width="45.109375" style="59" bestFit="1" customWidth="1"/>
    <col min="3" max="3" width="8.21875" style="59" customWidth="1"/>
    <col min="4" max="4" width="7.109375" style="59" customWidth="1"/>
    <col min="5" max="5" width="10.77734375" style="59" customWidth="1"/>
    <col min="6" max="6" width="7.109375" style="59" customWidth="1"/>
    <col min="7" max="7" width="10.77734375" style="59" customWidth="1"/>
    <col min="8" max="9" width="7.109375" style="59" customWidth="1"/>
    <col min="10" max="11" width="3.5546875" style="59" customWidth="1"/>
    <col min="12" max="12" width="15.109375" style="63" bestFit="1" customWidth="1"/>
    <col min="13" max="256" width="12.44140625" style="59" customWidth="1"/>
    <col min="257" max="16384" width="11.5546875" style="59"/>
  </cols>
  <sheetData>
    <row r="1" spans="1:64" ht="12.75" customHeight="1" x14ac:dyDescent="0.25">
      <c r="A1" s="56" t="s">
        <v>0</v>
      </c>
      <c r="B1" s="32" t="s">
        <v>1</v>
      </c>
      <c r="C1" s="32" t="s">
        <v>2</v>
      </c>
      <c r="D1" s="32"/>
      <c r="E1" s="32" t="s">
        <v>4</v>
      </c>
      <c r="F1" s="32" t="s">
        <v>5</v>
      </c>
      <c r="G1" s="32" t="s">
        <v>6</v>
      </c>
      <c r="H1" s="32" t="s">
        <v>2</v>
      </c>
      <c r="I1" s="32" t="s">
        <v>7</v>
      </c>
      <c r="J1" s="68"/>
      <c r="K1" s="68"/>
      <c r="L1" s="73" t="s">
        <v>9</v>
      </c>
      <c r="M1" s="53" t="s">
        <v>10</v>
      </c>
      <c r="N1" s="54"/>
      <c r="O1" s="53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x14ac:dyDescent="0.25">
      <c r="A2" s="57">
        <v>6605</v>
      </c>
      <c r="B2" s="36" t="s">
        <v>50</v>
      </c>
      <c r="C2" s="37"/>
      <c r="D2" s="37"/>
      <c r="E2" s="36"/>
      <c r="F2" s="32"/>
      <c r="G2" s="36"/>
      <c r="H2" s="36"/>
      <c r="I2" s="38"/>
      <c r="J2" s="32"/>
      <c r="K2" s="34"/>
      <c r="L2" s="73"/>
      <c r="M2" s="60"/>
      <c r="N2" s="54"/>
      <c r="O2" s="60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27.6" x14ac:dyDescent="0.25">
      <c r="A3" s="57">
        <v>8573</v>
      </c>
      <c r="B3" s="44" t="s">
        <v>47</v>
      </c>
      <c r="C3" s="46"/>
      <c r="D3" s="37"/>
      <c r="E3" s="36"/>
      <c r="F3" s="38">
        <v>70</v>
      </c>
      <c r="G3" s="36" t="str">
        <f>IF(ISNUMBER(C3),ROUND(C3*F3,$A$21),"")</f>
        <v/>
      </c>
      <c r="H3" s="36" t="str">
        <f>IF(ISNUMBER(G3),ROUND((G3/F3),$A$21),"")</f>
        <v/>
      </c>
      <c r="J3" s="59" t="str">
        <f>IF(ISNUMBER(K3),K3,(IF(ISNUMBER(H3),IF(H3&gt;49,1,2),"")))</f>
        <v/>
      </c>
      <c r="K3" s="34"/>
      <c r="L3" s="73"/>
      <c r="M3" s="60"/>
      <c r="N3" s="60"/>
      <c r="O3" s="60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27.6" x14ac:dyDescent="0.25">
      <c r="A4" s="57">
        <v>8572</v>
      </c>
      <c r="B4" s="44" t="s">
        <v>48</v>
      </c>
      <c r="C4" s="46"/>
      <c r="D4" s="37"/>
      <c r="E4" s="36"/>
      <c r="F4" s="38">
        <v>30</v>
      </c>
      <c r="G4" s="36" t="str">
        <f>IF(ISNUMBER(C4),ROUND(C4*F4,$A$21),"")</f>
        <v/>
      </c>
      <c r="H4" s="36" t="str">
        <f>IF(ISNUMBER(G4),ROUND((G4/F4),$A$21),"")</f>
        <v/>
      </c>
      <c r="J4" s="59" t="str">
        <f>IF(ISNUMBER(K4),K4,(IF(ISNUMBER(H4),IF(H4&gt;49,1,2),"")))</f>
        <v/>
      </c>
      <c r="K4" s="34"/>
      <c r="L4" s="73"/>
      <c r="M4" s="60"/>
      <c r="N4" s="54"/>
      <c r="O4" s="60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ht="27.6" x14ac:dyDescent="0.25">
      <c r="A5" s="57">
        <v>8575</v>
      </c>
      <c r="B5" s="44" t="s">
        <v>49</v>
      </c>
      <c r="C5" s="61"/>
      <c r="D5" s="37"/>
      <c r="E5" s="36"/>
      <c r="F5" s="38"/>
      <c r="G5" s="59" t="str">
        <f>IF(AND(ISNUMBER(G3),ISNUMBER(G4)),ROUND(G3+G4,$A$21),"")</f>
        <v/>
      </c>
      <c r="H5" s="36" t="str">
        <f>IF(ISNUMBER(G5),ROUND((G5),$A$21)/100,"")</f>
        <v/>
      </c>
      <c r="I5" s="38" t="str">
        <f>IF(ISNUMBER(H5),VLOOKUP(ROUND(H5,$A$19),$A$34:$B$39,2,TRUE),"")</f>
        <v/>
      </c>
      <c r="J5" s="59" t="str">
        <f>IF(ISNUMBER(K5),K5,(IF(ISNUMBER(H5),IF(H5&gt;49,1,2),"")))</f>
        <v/>
      </c>
      <c r="K5" s="62"/>
      <c r="L5" s="74"/>
      <c r="M5" s="60"/>
      <c r="N5" s="60"/>
      <c r="O5" s="60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x14ac:dyDescent="0.25">
      <c r="A6" s="57">
        <v>6713</v>
      </c>
      <c r="B6" s="36" t="s">
        <v>51</v>
      </c>
      <c r="C6" s="37"/>
      <c r="D6" s="37"/>
      <c r="E6" s="36"/>
      <c r="H6" s="36" t="str">
        <f>IF(ISNUMBER(H5),ROUND((H5),$A$21),"")</f>
        <v/>
      </c>
      <c r="I6" s="38" t="str">
        <f>IF(ISNUMBER(H6),VLOOKUP(ROUND(H6,$A$19),$A$34:$B$39,2,TRUE),"")</f>
        <v/>
      </c>
      <c r="J6" s="64" t="str">
        <f>IF(ISNUMBER(K6),K6,(IF(ISNUMBER(H6),IF(H6&gt;49,1,2),"")))</f>
        <v/>
      </c>
      <c r="K6" s="62"/>
      <c r="L6" s="73">
        <v>25</v>
      </c>
      <c r="M6" s="60"/>
      <c r="N6" s="54" t="str">
        <f>IF(ISNUMBER(H6),ROUND(H6*25,$A$23),"")</f>
        <v/>
      </c>
      <c r="O6" s="5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x14ac:dyDescent="0.25">
      <c r="A7" s="57"/>
      <c r="B7" s="36"/>
      <c r="C7" s="37"/>
      <c r="D7" s="37"/>
      <c r="E7" s="36"/>
      <c r="H7" s="36"/>
      <c r="I7" s="38"/>
      <c r="J7" s="64"/>
      <c r="K7" s="64"/>
      <c r="L7" s="74"/>
      <c r="M7" s="60"/>
      <c r="N7" s="65"/>
      <c r="O7" s="5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x14ac:dyDescent="0.25">
      <c r="A8" s="56" t="s">
        <v>0</v>
      </c>
      <c r="B8" s="32" t="s">
        <v>1</v>
      </c>
      <c r="C8" s="32" t="s">
        <v>2</v>
      </c>
      <c r="D8" s="32" t="s">
        <v>3</v>
      </c>
      <c r="E8" s="32" t="s">
        <v>4</v>
      </c>
      <c r="F8" s="32" t="s">
        <v>5</v>
      </c>
      <c r="G8" s="32" t="s">
        <v>6</v>
      </c>
      <c r="H8" s="32" t="s">
        <v>2</v>
      </c>
      <c r="I8" s="32" t="s">
        <v>7</v>
      </c>
      <c r="J8" s="69"/>
      <c r="K8" s="69"/>
      <c r="L8" s="74"/>
      <c r="M8" s="60"/>
      <c r="N8" s="65"/>
      <c r="O8" s="5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x14ac:dyDescent="0.25">
      <c r="A9" s="57">
        <v>6713</v>
      </c>
      <c r="B9" s="36" t="s">
        <v>51</v>
      </c>
      <c r="C9" s="36" t="str">
        <f>IF(ISNUMBER(H6),ROUND(H6,$A$19),"")</f>
        <v/>
      </c>
      <c r="E9" s="36" t="str">
        <f>IF(ISNUMBER(C9),ROUND(C9,$A$19),"")</f>
        <v/>
      </c>
      <c r="F9" s="38">
        <v>25</v>
      </c>
      <c r="G9" s="36" t="str">
        <f>IF(ISNUMBER(E9),ROUND(E9*F9,$A$19),"")</f>
        <v/>
      </c>
      <c r="H9" s="36" t="str">
        <f>IF(ISNUMBER(E9),ROUND(E9,$A$19),"")</f>
        <v/>
      </c>
      <c r="I9" s="38" t="str">
        <f>IF(ISNUMBER(H9),VLOOKUP(ROUND(H9,$A$19),$A$34:$B$39,2,TRUE),"")</f>
        <v/>
      </c>
      <c r="J9" s="48" t="str">
        <f>IF(ISNUMBER(K9),K9,(IF(ISNUMBER(H9),IF(H9&gt;49,1,2),"")))</f>
        <v/>
      </c>
      <c r="K9" s="62"/>
      <c r="L9" s="74"/>
      <c r="M9" s="53"/>
      <c r="N9" s="54"/>
      <c r="O9" s="5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x14ac:dyDescent="0.25">
      <c r="A10" s="57">
        <v>6607</v>
      </c>
      <c r="B10" s="36" t="s">
        <v>52</v>
      </c>
      <c r="C10" s="37"/>
      <c r="D10" s="37"/>
      <c r="E10" s="37"/>
      <c r="F10" s="39"/>
      <c r="G10" s="37"/>
      <c r="H10" s="37"/>
      <c r="I10" s="32"/>
      <c r="J10" s="48"/>
      <c r="K10" s="49"/>
      <c r="L10" s="73"/>
      <c r="M10" s="53"/>
      <c r="N10" s="54"/>
      <c r="O10" s="5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5">
      <c r="A11" s="57">
        <v>8578</v>
      </c>
      <c r="B11" s="36" t="s">
        <v>53</v>
      </c>
      <c r="C11" s="47"/>
      <c r="D11" s="47"/>
      <c r="E11" s="36" t="str">
        <f>IF(AND(ISNUMBER(C11),ISNUMBER(D11)),ROUND(((ROUND(C11,$A$19)*2+ROUND(D11,$A$19))/3),$A$19),(IF(ISNUMBER(C11),ROUND(C11,$A$19),"")))</f>
        <v/>
      </c>
      <c r="F11" s="38">
        <v>15</v>
      </c>
      <c r="G11" s="36" t="str">
        <f>IF(ISNUMBER(E11),ROUND(E11*F11,$A$19),"")</f>
        <v/>
      </c>
      <c r="H11" s="36" t="str">
        <f>IF(ISNUMBER(E11),ROUND(E11,$A$19),"")</f>
        <v/>
      </c>
      <c r="I11" s="38" t="str">
        <f>IF(ISNUMBER(H11),VLOOKUP(ROUND(H11,$A$19),note,2,TRUE),"")</f>
        <v/>
      </c>
      <c r="J11" s="48" t="str">
        <f>IF(ISNUMBER(K11),K11,(IF(ISNUMBER(H11),IF(H11&gt;49.4,1,2),"")))</f>
        <v/>
      </c>
      <c r="K11" s="62"/>
      <c r="L11" s="73">
        <v>15</v>
      </c>
      <c r="M11" s="53"/>
      <c r="N11" s="54" t="str">
        <f>IF(ISNUMBER(E11),ROUND(E11*F11,$A$21),"")</f>
        <v/>
      </c>
      <c r="O11" s="5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ht="27.6" x14ac:dyDescent="0.25">
      <c r="A12" s="57">
        <v>8579</v>
      </c>
      <c r="B12" s="45" t="s">
        <v>56</v>
      </c>
      <c r="C12" s="47"/>
      <c r="D12" s="47"/>
      <c r="E12" s="36" t="str">
        <f>IF(AND(ISNUMBER(C12),ISNUMBER(D12)),ROUND(((ROUND(C12,$A$19)*2+ROUND(D12,$A$19))/3),$A$19),(IF(ISNUMBER(C12),ROUND(C12,$A$19),"")))</f>
        <v/>
      </c>
      <c r="F12" s="38">
        <v>15</v>
      </c>
      <c r="G12" s="36" t="str">
        <f>IF(ISNUMBER(E12),ROUND(E12*F12,$A$19),"")</f>
        <v/>
      </c>
      <c r="H12" s="36" t="str">
        <f>IF(ISNUMBER(E12),ROUND(E12,$A$19),"")</f>
        <v/>
      </c>
      <c r="I12" s="38" t="str">
        <f>IF(ISNUMBER(H12),VLOOKUP(ROUND(H12,$A$19),note,2,TRUE),"")</f>
        <v/>
      </c>
      <c r="J12" s="48" t="str">
        <f>IF(ISNUMBER(K12),K12,(IF(ISNUMBER(H12),IF(H12&gt;49.4,1,2),"")))</f>
        <v/>
      </c>
      <c r="K12" s="62"/>
      <c r="L12" s="73">
        <v>15</v>
      </c>
      <c r="M12" s="53"/>
      <c r="N12" s="54" t="str">
        <f>IF(ISNUMBER(E12),ROUND(E12*F12,$A$21),"")</f>
        <v/>
      </c>
      <c r="O12" s="5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5">
      <c r="A13" s="57">
        <v>5071</v>
      </c>
      <c r="B13" s="36" t="s">
        <v>54</v>
      </c>
      <c r="C13" s="47"/>
      <c r="D13" s="47"/>
      <c r="E13" s="36" t="str">
        <f>IF(AND(ISNUMBER(C13),ISNUMBER(D13)),ROUND(((ROUND(C13,$A$19)*2+ROUND(D13,$A$19))/3),$A$19),(IF(ISNUMBER(C13),ROUND(C13,$A$19),"")))</f>
        <v/>
      </c>
      <c r="F13" s="38">
        <v>10</v>
      </c>
      <c r="G13" s="36" t="str">
        <f>IF(ISNUMBER(E13),ROUND(E13*F13,$A$19),"")</f>
        <v/>
      </c>
      <c r="H13" s="36" t="str">
        <f>IF(ISNUMBER(E13),ROUND(E13,$A$19),"")</f>
        <v/>
      </c>
      <c r="I13" s="38" t="str">
        <f>IF(ISNUMBER(H13),VLOOKUP(ROUND(H13,$A$19),note,2,TRUE),"")</f>
        <v/>
      </c>
      <c r="J13" s="48" t="str">
        <f>IF(ISNUMBER(K13),K13,(IF(ISNUMBER(H13),IF(H13&gt;49.4,1,2),"")))</f>
        <v/>
      </c>
      <c r="K13" s="62"/>
      <c r="L13" s="73">
        <v>10</v>
      </c>
      <c r="M13" s="53"/>
      <c r="N13" s="54" t="str">
        <f>IF(ISNUMBER(E13),ROUND(E13*F13,$A$21),"")</f>
        <v/>
      </c>
      <c r="O13" s="5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27.6" x14ac:dyDescent="0.25">
      <c r="A14" s="66">
        <v>8577</v>
      </c>
      <c r="B14" s="44" t="s">
        <v>57</v>
      </c>
      <c r="C14" s="47"/>
      <c r="D14" s="37"/>
      <c r="E14" s="36" t="str">
        <f>IF(ISNUMBER(C14),ROUND(C14,$A$19),"")</f>
        <v/>
      </c>
      <c r="F14" s="38">
        <v>35</v>
      </c>
      <c r="G14" s="36" t="str">
        <f>IF(ISNUMBER(E14),ROUND(E14*F14,$A$19),"")</f>
        <v/>
      </c>
      <c r="H14" s="36" t="str">
        <f>IF(ISNUMBER(E14),ROUND(E14,$A$19),"")</f>
        <v/>
      </c>
      <c r="I14" s="38" t="str">
        <f>IF(ISNUMBER(H14),VLOOKUP(ROUND(H14,$A$19),note,2,TRUE),"")</f>
        <v/>
      </c>
      <c r="J14" s="48" t="str">
        <f>IF(ISNUMBER(K14),K14,(IF(ISNUMBER(H14),IF(H14&gt;49.4,1,2),"")))</f>
        <v/>
      </c>
      <c r="K14" s="62"/>
      <c r="L14" s="73">
        <v>35</v>
      </c>
      <c r="M14" s="53"/>
      <c r="N14" s="54" t="str">
        <f>IF(ISNUMBER(E14),ROUND(E14*F14,$A$21),"")</f>
        <v/>
      </c>
      <c r="O14" s="5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5">
      <c r="A15" s="57">
        <v>6715</v>
      </c>
      <c r="B15" s="40" t="s">
        <v>55</v>
      </c>
      <c r="C15" s="37"/>
      <c r="D15" s="37"/>
      <c r="E15" s="36"/>
      <c r="F15" s="38"/>
      <c r="G15" s="37" t="str">
        <f>IF(AND(ISNUMBER(G11),ISNUMBER(G12),ISNUMBER(G13),ISNUMBER(G14)),ROUND(G11+G12+G13+G14,$A$19),"")</f>
        <v/>
      </c>
      <c r="H15" s="67" t="str">
        <f>IF(ISNUMBER(G15),ROUND((G15/75),$A$19),"")</f>
        <v/>
      </c>
      <c r="I15" s="32" t="str">
        <f>IF(ISNUMBER(H15),VLOOKUP(ROUND(H15,$A$19),note,2,TRUE),"")</f>
        <v/>
      </c>
      <c r="J15" s="38"/>
      <c r="K15" s="38"/>
      <c r="L15" s="50"/>
      <c r="M15" s="53"/>
      <c r="N15" s="54"/>
      <c r="O15" s="5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x14ac:dyDescent="0.25">
      <c r="A16" s="36"/>
      <c r="B16" s="40"/>
      <c r="C16" s="37"/>
      <c r="D16" s="37"/>
      <c r="E16" s="36"/>
      <c r="F16" s="38"/>
      <c r="G16" s="37"/>
      <c r="H16" s="67"/>
      <c r="I16" s="32"/>
      <c r="J16" s="38"/>
      <c r="K16" s="38"/>
      <c r="L16" s="50"/>
      <c r="M16" s="53"/>
      <c r="N16" s="54"/>
      <c r="O16" s="5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5">
      <c r="A17" s="58">
        <v>6129</v>
      </c>
      <c r="B17" s="37" t="s">
        <v>28</v>
      </c>
      <c r="C17" s="41" t="str">
        <f>IF(AND(ISNUMBER(N3),ISNUMBER(N11),ISNUMBER(N12),ISNUMBER(N13),ISNUMBER(N14)),ROUND((N3+N11+N12+N13+N14)/100,$A$19),"")</f>
        <v/>
      </c>
      <c r="D17" s="37"/>
      <c r="E17" s="37"/>
      <c r="F17" s="37"/>
      <c r="G17" s="67" t="str">
        <f>IF(AND(ISNUMBER(G9),ISNUMBER(G11),ISNUMBER(G12),ISNUMBER(G13),ISNUMBER(G14)),ROUND(G9+G11+G12+G13+G14,$A$19),"")</f>
        <v/>
      </c>
      <c r="H17" s="67" t="str">
        <f>IF(ISNUMBER(G17),ROUND((G17/100),$A$19),"")</f>
        <v/>
      </c>
      <c r="I17" s="32" t="str">
        <f>IF(ISNUMBER(H17),VLOOKUP(ROUND(H17,$A$19),note,2,TRUE),"")</f>
        <v/>
      </c>
      <c r="J17" s="70" t="str">
        <f>IF(ISNUMBER(I17),IF(A30,IF(I17&lt;5,6,7),7),"")</f>
        <v/>
      </c>
      <c r="K17" s="70"/>
      <c r="L17" s="51" t="str">
        <f>IF(J17=6,"bestanden",IF(J17=7,"nicht bestanden",""))</f>
        <v/>
      </c>
      <c r="M17" s="53"/>
      <c r="N17" s="54"/>
      <c r="O17" s="5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5">
      <c r="A18" s="34" t="s">
        <v>10</v>
      </c>
      <c r="B18" s="34"/>
      <c r="C18" s="34" t="e">
        <f>#N/A</f>
        <v>#N/A</v>
      </c>
      <c r="D18" s="34" t="e">
        <f>(C11,C12,C13)</f>
        <v>#VALUE!</v>
      </c>
      <c r="E18" s="34" t="e">
        <f>(H3,H4,H5,H6,H11,H12,H13,H14,H15,H17)</f>
        <v>#VALUE!</v>
      </c>
      <c r="F18" s="34" t="e">
        <f>(I5,I6,I11,I12,I13,I14,I15,I17)</f>
        <v>#VALUE!</v>
      </c>
      <c r="G18" s="34" t="e">
        <f>(J6,J9,J11,J12,J13,J14,J3,J4,J5)</f>
        <v>#VALUE!</v>
      </c>
      <c r="H18" s="34" t="e">
        <f>(K6,K9,K11,K12,K13,K14)</f>
        <v>#VALUE!</v>
      </c>
      <c r="I18" s="34" t="str">
        <f>J17</f>
        <v/>
      </c>
      <c r="J18" s="34" t="e">
        <f>(A17,A2,A5,A10,A11,A12,A14,A13)</f>
        <v>#VALUE!</v>
      </c>
      <c r="K18" s="34" t="e">
        <f>(C11,C12,C13)</f>
        <v>#VALUE!</v>
      </c>
      <c r="L18" s="51"/>
      <c r="M18" s="53"/>
      <c r="N18" s="54" t="str">
        <f>C17</f>
        <v/>
      </c>
      <c r="O18" s="53" t="e">
        <f>(L6,L11,L12,L13,L14)</f>
        <v>#VALUE!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5">
      <c r="A19" s="34">
        <v>0</v>
      </c>
      <c r="B19" s="42" t="s">
        <v>11</v>
      </c>
      <c r="C19" s="43" t="s">
        <v>12</v>
      </c>
      <c r="D19" s="43" t="s">
        <v>13</v>
      </c>
      <c r="E19" s="43" t="s">
        <v>2</v>
      </c>
      <c r="F19" s="43" t="s">
        <v>14</v>
      </c>
      <c r="G19" s="43" t="s">
        <v>15</v>
      </c>
      <c r="H19" s="43" t="s">
        <v>16</v>
      </c>
      <c r="I19" s="43" t="s">
        <v>17</v>
      </c>
      <c r="J19" s="43" t="s">
        <v>18</v>
      </c>
      <c r="K19" s="43" t="s">
        <v>19</v>
      </c>
      <c r="L19" s="52" t="s">
        <v>20</v>
      </c>
      <c r="M19" s="55" t="s">
        <v>21</v>
      </c>
      <c r="N19" s="54" t="s">
        <v>22</v>
      </c>
      <c r="O19" s="53" t="s">
        <v>9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51"/>
      <c r="M20" s="34"/>
      <c r="N20" s="35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5">
      <c r="A21" s="34">
        <v>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51"/>
      <c r="M21" s="34"/>
      <c r="N21" s="35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5">
      <c r="C22" s="34"/>
      <c r="D22" s="34"/>
      <c r="E22" s="34"/>
      <c r="F22" s="34"/>
      <c r="G22" s="34"/>
      <c r="H22" s="34"/>
      <c r="I22" s="34"/>
      <c r="J22" s="34"/>
      <c r="K22" s="34"/>
      <c r="L22" s="51"/>
      <c r="M22" s="34"/>
      <c r="N22" s="35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5">
      <c r="C23" s="34"/>
      <c r="D23" s="34"/>
      <c r="E23" s="34"/>
      <c r="F23" s="34"/>
      <c r="G23" s="34"/>
      <c r="H23" s="34"/>
      <c r="I23" s="34"/>
      <c r="J23" s="34"/>
      <c r="K23" s="34"/>
      <c r="L23" s="51"/>
      <c r="M23" s="34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5">
      <c r="A24" s="34"/>
      <c r="B24" s="33" t="s">
        <v>23</v>
      </c>
      <c r="C24" s="34"/>
      <c r="D24" s="34"/>
      <c r="E24" s="34"/>
      <c r="F24" s="34"/>
      <c r="G24" s="34"/>
      <c r="H24" s="34"/>
      <c r="I24" s="34"/>
      <c r="J24" s="34"/>
      <c r="K24" s="34"/>
      <c r="L24" s="51"/>
      <c r="M24" s="34"/>
      <c r="N24" s="35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x14ac:dyDescent="0.25">
      <c r="A25" s="43" t="b">
        <f>IF(I17&lt;5,TRUE,FALSE)</f>
        <v>0</v>
      </c>
      <c r="B25" s="43" t="s">
        <v>29</v>
      </c>
      <c r="C25" s="34"/>
      <c r="D25" s="34"/>
      <c r="E25" s="34"/>
      <c r="F25" s="34"/>
      <c r="G25" s="34"/>
      <c r="H25" s="34"/>
      <c r="I25" s="34"/>
      <c r="J25" s="34"/>
      <c r="K25" s="34"/>
      <c r="L25" s="51"/>
      <c r="M25" s="34"/>
      <c r="N25" s="3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5">
      <c r="A26" s="43" t="b">
        <f>IF(I15&lt;5,TRUE,FALSE)</f>
        <v>0</v>
      </c>
      <c r="B26" s="43" t="s">
        <v>30</v>
      </c>
      <c r="C26" s="34"/>
      <c r="D26" s="34"/>
      <c r="E26" s="34"/>
      <c r="F26" s="34"/>
      <c r="G26" s="34"/>
      <c r="H26" s="34"/>
      <c r="I26" s="34"/>
      <c r="J26" s="34"/>
      <c r="K26" s="34"/>
      <c r="L26" s="51"/>
      <c r="M26" s="34"/>
      <c r="N26" s="35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5">
      <c r="A27" s="43" t="b">
        <f>COUNTIF(I11:I14,"=6")&lt;=0</f>
        <v>1</v>
      </c>
      <c r="B27" s="43" t="s">
        <v>31</v>
      </c>
      <c r="C27" s="34"/>
      <c r="D27" s="34"/>
      <c r="E27" s="34"/>
      <c r="F27" s="34"/>
      <c r="G27" s="34"/>
      <c r="H27" s="34"/>
      <c r="I27" s="34"/>
      <c r="J27" s="34"/>
      <c r="K27" s="34"/>
      <c r="L27" s="51"/>
      <c r="M27" s="34"/>
      <c r="N27" s="35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5">
      <c r="A28" s="43" t="b">
        <f>COUNTIF(I11:I14,"&lt;=4")&gt;=3</f>
        <v>0</v>
      </c>
      <c r="B28" s="43" t="s">
        <v>32</v>
      </c>
      <c r="C28" s="34"/>
      <c r="D28" s="34"/>
      <c r="E28" s="34"/>
      <c r="F28" s="34"/>
      <c r="G28" s="34"/>
      <c r="H28" s="34"/>
      <c r="I28" s="34"/>
      <c r="J28" s="34"/>
      <c r="K28" s="34"/>
      <c r="L28" s="51"/>
      <c r="M28" s="34"/>
      <c r="N28" s="35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5">
      <c r="A29" s="43" t="b">
        <f>ISNUMBER(I17)</f>
        <v>0</v>
      </c>
      <c r="B29" s="43" t="s">
        <v>24</v>
      </c>
      <c r="C29" s="34"/>
      <c r="D29" s="34"/>
      <c r="E29" s="34"/>
      <c r="F29" s="34"/>
      <c r="G29" s="34"/>
      <c r="H29" s="34"/>
      <c r="I29" s="34"/>
      <c r="J29" s="34"/>
      <c r="K29" s="34"/>
      <c r="L29" s="51"/>
      <c r="M29" s="34"/>
      <c r="N29" s="35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5">
      <c r="A30" s="43" t="b">
        <f>AND(A25:A29)</f>
        <v>0</v>
      </c>
      <c r="B30" s="43" t="s">
        <v>25</v>
      </c>
      <c r="C30" s="34"/>
      <c r="D30" s="34"/>
      <c r="E30" s="34"/>
      <c r="F30" s="34"/>
      <c r="G30" s="34"/>
      <c r="H30" s="34"/>
      <c r="I30" s="34"/>
      <c r="J30" s="34"/>
      <c r="K30" s="34"/>
      <c r="L30" s="51"/>
      <c r="M30" s="34"/>
      <c r="N30" s="35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51"/>
      <c r="M31" s="34"/>
      <c r="N31" s="35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51"/>
      <c r="M32" s="34"/>
      <c r="N32" s="35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5">
      <c r="A33" s="34"/>
      <c r="B33" s="33" t="s">
        <v>26</v>
      </c>
      <c r="C33" s="34"/>
      <c r="D33" s="34"/>
      <c r="E33" s="34"/>
      <c r="F33" s="34"/>
      <c r="G33" s="34"/>
      <c r="H33" s="34"/>
      <c r="I33" s="34"/>
      <c r="J33" s="34"/>
      <c r="K33" s="34"/>
      <c r="L33" s="51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5">
      <c r="A34" s="34">
        <v>0</v>
      </c>
      <c r="B34" s="34">
        <v>6</v>
      </c>
      <c r="C34" s="34"/>
      <c r="D34" s="34"/>
      <c r="E34" s="34"/>
      <c r="F34" s="34"/>
      <c r="G34" s="34"/>
      <c r="H34" s="34"/>
      <c r="I34" s="34"/>
      <c r="J34" s="34"/>
      <c r="K34" s="34"/>
      <c r="L34" s="51"/>
      <c r="M34" s="34"/>
      <c r="N34" s="35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5">
      <c r="A35" s="34">
        <v>30</v>
      </c>
      <c r="B35" s="34">
        <v>5</v>
      </c>
      <c r="C35" s="34"/>
      <c r="D35" s="34"/>
      <c r="E35" s="34"/>
      <c r="F35" s="34"/>
      <c r="G35" s="34"/>
      <c r="H35" s="34"/>
      <c r="I35" s="34"/>
      <c r="J35" s="34"/>
      <c r="K35" s="34"/>
      <c r="L35" s="51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5">
      <c r="A36" s="34">
        <v>50</v>
      </c>
      <c r="B36" s="34">
        <v>4</v>
      </c>
      <c r="C36" s="34"/>
      <c r="D36" s="34"/>
      <c r="E36" s="34"/>
      <c r="F36" s="34"/>
      <c r="G36" s="34"/>
      <c r="H36" s="34"/>
      <c r="I36" s="34"/>
      <c r="J36" s="34"/>
      <c r="K36" s="34"/>
      <c r="L36" s="51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5">
      <c r="A37" s="34">
        <v>67</v>
      </c>
      <c r="B37" s="34">
        <v>3</v>
      </c>
      <c r="C37" s="34"/>
      <c r="D37" s="34"/>
      <c r="E37" s="34"/>
      <c r="F37" s="34"/>
      <c r="G37" s="34"/>
      <c r="H37" s="34"/>
      <c r="I37" s="34"/>
      <c r="J37" s="34"/>
      <c r="K37" s="34"/>
      <c r="L37" s="51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5">
      <c r="A38" s="34">
        <v>81</v>
      </c>
      <c r="B38" s="34">
        <v>2</v>
      </c>
      <c r="C38" s="34"/>
      <c r="D38" s="34"/>
      <c r="E38" s="34"/>
      <c r="F38" s="34"/>
      <c r="G38" s="34"/>
      <c r="H38" s="34"/>
      <c r="I38" s="34"/>
      <c r="J38" s="34"/>
      <c r="K38" s="34"/>
      <c r="L38" s="51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5">
      <c r="A39" s="34">
        <v>92</v>
      </c>
      <c r="B39" s="34">
        <v>1</v>
      </c>
      <c r="C39" s="34"/>
      <c r="D39" s="34"/>
      <c r="E39" s="34"/>
      <c r="F39" s="34"/>
      <c r="G39" s="34"/>
      <c r="H39" s="34"/>
      <c r="I39" s="34"/>
      <c r="J39" s="34"/>
      <c r="K39" s="34"/>
      <c r="L39" s="51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51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51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51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51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51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51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51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51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51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51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51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51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51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51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51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51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51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51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51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51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51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51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51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51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51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51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51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51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51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51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51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51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51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51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51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51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51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51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51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51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51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51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51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51"/>
      <c r="M83" s="34"/>
      <c r="N83" s="35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51"/>
      <c r="M84" s="34"/>
      <c r="N84" s="35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51"/>
      <c r="M85" s="34"/>
      <c r="N85" s="35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51"/>
      <c r="M86" s="34"/>
      <c r="N86" s="35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51"/>
      <c r="M87" s="34"/>
      <c r="N87" s="35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51"/>
      <c r="M88" s="34"/>
      <c r="N88" s="3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51"/>
      <c r="M89" s="34"/>
      <c r="N89" s="35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51"/>
      <c r="M90" s="34"/>
      <c r="N90" s="35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51"/>
      <c r="M91" s="34"/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51"/>
      <c r="M92" s="34"/>
      <c r="N92" s="35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51"/>
      <c r="M93" s="34"/>
      <c r="N93" s="35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51"/>
      <c r="M94" s="34"/>
      <c r="N94" s="35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51"/>
      <c r="M95" s="34"/>
      <c r="N95" s="35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51"/>
      <c r="M96" s="34"/>
      <c r="N96" s="3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51"/>
      <c r="M97" s="34"/>
      <c r="N97" s="35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51"/>
      <c r="M98" s="34"/>
      <c r="N98" s="35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51"/>
      <c r="M99" s="34"/>
      <c r="N99" s="35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51"/>
      <c r="M100" s="34"/>
      <c r="N100" s="35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51"/>
      <c r="M101" s="34"/>
      <c r="N101" s="35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M102" s="34"/>
      <c r="N102" s="35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51"/>
      <c r="M103" s="34"/>
      <c r="N103" s="35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51"/>
      <c r="M104" s="34"/>
      <c r="N104" s="3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51"/>
      <c r="M105" s="34"/>
      <c r="N105" s="35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51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51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M108" s="34"/>
      <c r="N108" s="35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M109" s="34"/>
      <c r="N109" s="35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M110" s="34"/>
      <c r="N110" s="35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51"/>
      <c r="M111" s="34"/>
      <c r="N111" s="35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51"/>
      <c r="M112" s="34"/>
      <c r="N112" s="35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51"/>
      <c r="M113" s="34"/>
      <c r="N113" s="35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M114" s="34"/>
      <c r="N114" s="35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M115" s="34"/>
      <c r="N115" s="35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M116" s="34"/>
      <c r="N116" s="35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51"/>
      <c r="M117" s="34"/>
      <c r="N117" s="35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M118" s="34"/>
      <c r="N118" s="35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M119" s="34"/>
      <c r="N119" s="35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51"/>
      <c r="M120" s="34"/>
      <c r="N120" s="35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51"/>
      <c r="M121" s="34"/>
      <c r="N121" s="35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M122" s="34"/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51"/>
      <c r="M123" s="34"/>
      <c r="N123" s="35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51"/>
      <c r="M124" s="34"/>
      <c r="N124" s="35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51"/>
      <c r="M125" s="34"/>
      <c r="N125" s="35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51"/>
      <c r="M126" s="34"/>
      <c r="N126" s="35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M127" s="34"/>
      <c r="N127" s="35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51"/>
      <c r="M128" s="34"/>
      <c r="N128" s="35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51"/>
      <c r="M129" s="34"/>
      <c r="N129" s="35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51"/>
      <c r="M130" s="34"/>
      <c r="N130" s="35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51"/>
      <c r="M131" s="34"/>
      <c r="N131" s="35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51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51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51"/>
      <c r="M134" s="34"/>
      <c r="N134" s="35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51"/>
      <c r="M135" s="34"/>
      <c r="N135" s="35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51"/>
      <c r="M136" s="34"/>
      <c r="N136" s="35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51"/>
      <c r="M137" s="34"/>
      <c r="N137" s="35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51"/>
      <c r="M138" s="34"/>
      <c r="N138" s="35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51"/>
      <c r="M139" s="34"/>
      <c r="N139" s="35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51"/>
      <c r="M140" s="34"/>
      <c r="N140" s="35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51"/>
      <c r="M141" s="34"/>
      <c r="N141" s="35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51"/>
      <c r="M142" s="34"/>
      <c r="N142" s="35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51"/>
      <c r="M143" s="34"/>
      <c r="N143" s="35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51"/>
      <c r="M144" s="34"/>
      <c r="N144" s="35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51"/>
      <c r="M145" s="34"/>
      <c r="N145" s="35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51"/>
      <c r="M146" s="34"/>
      <c r="N146" s="35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51"/>
      <c r="M147" s="34"/>
      <c r="N147" s="35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51"/>
      <c r="M148" s="34"/>
      <c r="N148" s="35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51"/>
      <c r="M149" s="34"/>
      <c r="N149" s="35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51"/>
      <c r="M150" s="34"/>
      <c r="N150" s="35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51"/>
      <c r="M151" s="34"/>
      <c r="N151" s="35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51"/>
      <c r="M152" s="34"/>
      <c r="N152" s="35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51"/>
      <c r="M153" s="34"/>
      <c r="N153" s="35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51"/>
      <c r="M154" s="34"/>
      <c r="N154" s="35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51"/>
      <c r="M155" s="34"/>
      <c r="N155" s="35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51"/>
      <c r="M156" s="34"/>
      <c r="N156" s="35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51"/>
      <c r="M157" s="34"/>
      <c r="N157" s="35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51"/>
      <c r="M158" s="34"/>
      <c r="N158" s="35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51"/>
      <c r="M159" s="34"/>
      <c r="N159" s="35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  <row r="160" spans="1:64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51"/>
      <c r="M160" s="34"/>
      <c r="N160" s="35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pans="1:64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51"/>
      <c r="M161" s="34"/>
      <c r="N161" s="35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</row>
    <row r="162" spans="1:64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51"/>
      <c r="M162" s="34"/>
      <c r="N162" s="35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</row>
    <row r="163" spans="1:64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51"/>
      <c r="M163" s="34"/>
      <c r="N163" s="35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</row>
    <row r="164" spans="1:64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51"/>
      <c r="M164" s="34"/>
      <c r="N164" s="35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64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51"/>
      <c r="M165" s="34"/>
      <c r="N165" s="35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</row>
    <row r="166" spans="1:64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51"/>
      <c r="M166" s="34"/>
      <c r="N166" s="35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</row>
    <row r="167" spans="1:64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51"/>
      <c r="M167" s="34"/>
      <c r="N167" s="35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5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5:K6 K9 K11:K14">
      <formula1>1</formula1>
      <formula2>3</formula2>
    </dataValidation>
    <dataValidation type="decimal" showErrorMessage="1" errorTitle="Fehler!!!" error="Es sind nur Punkte im Bereich von 0,0 bis 100,0 mit einer Dezimalstelle erlaubt!" sqref="C11:D13 C14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6"/>
  <sheetViews>
    <sheetView zoomScaleNormal="100" workbookViewId="0"/>
  </sheetViews>
  <sheetFormatPr baseColWidth="10" defaultRowHeight="13.2" x14ac:dyDescent="0.25"/>
  <cols>
    <col min="1" max="1" width="7.109375" customWidth="1"/>
    <col min="2" max="2" width="25.5546875" customWidth="1"/>
    <col min="3" max="4" width="7.109375" customWidth="1"/>
    <col min="5" max="5" width="10.77734375" customWidth="1"/>
    <col min="6" max="6" width="7.109375" customWidth="1"/>
    <col min="7" max="7" width="10.77734375" customWidth="1"/>
    <col min="8" max="9" width="7.109375" customWidth="1"/>
    <col min="10" max="11" width="3.5546875" customWidth="1"/>
    <col min="12" max="12" width="8.33203125" customWidth="1"/>
    <col min="13" max="256" width="12.44140625" customWidth="1"/>
  </cols>
  <sheetData>
    <row r="1" spans="1:64" ht="12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2</v>
      </c>
      <c r="I1" s="10" t="s">
        <v>7</v>
      </c>
      <c r="J1" s="71" t="s">
        <v>8</v>
      </c>
      <c r="K1" s="71"/>
      <c r="L1" s="11" t="s">
        <v>10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</row>
    <row r="2" spans="1:64" ht="12.75" customHeight="1" x14ac:dyDescent="0.25">
      <c r="A2" s="12">
        <v>6115</v>
      </c>
      <c r="B2" s="13" t="s">
        <v>33</v>
      </c>
      <c r="C2" s="5"/>
      <c r="D2" s="14"/>
      <c r="E2" s="14"/>
      <c r="F2" s="14"/>
      <c r="G2" s="14"/>
      <c r="H2" s="14"/>
      <c r="I2" s="14"/>
      <c r="J2" s="14"/>
      <c r="K2" s="15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pans="1:64" x14ac:dyDescent="0.25">
      <c r="A3" s="15">
        <v>5351</v>
      </c>
      <c r="B3" s="16" t="s">
        <v>34</v>
      </c>
      <c r="C3" s="7">
        <v>78</v>
      </c>
      <c r="D3" s="7"/>
      <c r="E3" s="2">
        <v>78</v>
      </c>
      <c r="F3" s="10">
        <v>40</v>
      </c>
      <c r="G3" s="2">
        <v>3120</v>
      </c>
      <c r="H3" s="15">
        <v>78</v>
      </c>
      <c r="I3" s="14">
        <v>3</v>
      </c>
      <c r="J3" s="14">
        <v>1</v>
      </c>
      <c r="K3" s="6"/>
      <c r="L3" s="11"/>
      <c r="M3" s="11"/>
      <c r="N3" s="17"/>
      <c r="O3" s="18">
        <v>20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pans="1:64" x14ac:dyDescent="0.25">
      <c r="A4" s="15">
        <v>5352</v>
      </c>
      <c r="B4" s="16" t="s">
        <v>35</v>
      </c>
      <c r="C4" s="7">
        <v>49</v>
      </c>
      <c r="D4" s="7"/>
      <c r="E4" s="2">
        <v>49</v>
      </c>
      <c r="F4" s="10">
        <v>40</v>
      </c>
      <c r="G4" s="2">
        <v>1960</v>
      </c>
      <c r="H4" s="15">
        <v>49</v>
      </c>
      <c r="I4" s="14">
        <v>5</v>
      </c>
      <c r="J4" s="14">
        <v>2</v>
      </c>
      <c r="K4" s="6"/>
      <c r="L4" s="11"/>
      <c r="M4" s="11"/>
      <c r="N4" s="17"/>
      <c r="O4" s="18">
        <v>20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pans="1:64" x14ac:dyDescent="0.25">
      <c r="A5" s="19">
        <v>5071</v>
      </c>
      <c r="B5" s="16" t="s">
        <v>27</v>
      </c>
      <c r="C5" s="7">
        <v>49</v>
      </c>
      <c r="D5" s="7"/>
      <c r="E5" s="2">
        <v>49</v>
      </c>
      <c r="F5" s="10">
        <v>20</v>
      </c>
      <c r="G5" s="2">
        <v>980</v>
      </c>
      <c r="H5" s="15">
        <v>49</v>
      </c>
      <c r="I5" s="14">
        <v>5</v>
      </c>
      <c r="J5" s="14">
        <v>2</v>
      </c>
      <c r="K5" s="6"/>
      <c r="L5" s="11"/>
      <c r="M5" s="11"/>
      <c r="N5" s="17"/>
      <c r="O5" s="18">
        <v>10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pans="1:64" x14ac:dyDescent="0.25">
      <c r="A6" s="12">
        <v>6116</v>
      </c>
      <c r="B6" s="13" t="s">
        <v>36</v>
      </c>
      <c r="C6" s="20"/>
      <c r="D6" s="20"/>
      <c r="E6" s="2"/>
      <c r="G6" s="8">
        <v>6060</v>
      </c>
      <c r="H6" s="21">
        <v>61</v>
      </c>
      <c r="I6" s="10">
        <v>4</v>
      </c>
      <c r="J6" s="10">
        <v>1</v>
      </c>
      <c r="K6" s="6"/>
      <c r="L6" s="11"/>
      <c r="M6" s="11"/>
      <c r="N6" s="17"/>
      <c r="O6" s="18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pans="1:64" x14ac:dyDescent="0.25">
      <c r="A7" s="12">
        <v>5907</v>
      </c>
      <c r="B7" s="13" t="s">
        <v>37</v>
      </c>
      <c r="C7" s="5"/>
      <c r="D7" s="14"/>
      <c r="E7" s="3"/>
      <c r="F7" s="14"/>
      <c r="G7" s="3"/>
      <c r="H7" s="14"/>
      <c r="I7" s="14"/>
      <c r="J7" s="14"/>
      <c r="K7" s="15"/>
      <c r="L7" s="11"/>
      <c r="M7" s="11"/>
      <c r="N7" s="17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pans="1:64" x14ac:dyDescent="0.25">
      <c r="A8" s="15">
        <v>5349</v>
      </c>
      <c r="B8" s="16" t="s">
        <v>38</v>
      </c>
      <c r="C8" s="7">
        <v>49</v>
      </c>
      <c r="D8" s="14"/>
      <c r="E8" s="2">
        <v>49</v>
      </c>
      <c r="F8" s="10">
        <v>50</v>
      </c>
      <c r="G8" s="2">
        <v>2450</v>
      </c>
      <c r="H8" s="15">
        <v>49</v>
      </c>
      <c r="I8" s="14">
        <v>5</v>
      </c>
      <c r="J8" s="14">
        <v>2</v>
      </c>
      <c r="K8" s="6"/>
      <c r="L8" s="11"/>
      <c r="M8" s="11"/>
      <c r="N8" s="17"/>
      <c r="O8" s="18">
        <v>25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pans="1:64" x14ac:dyDescent="0.25">
      <c r="A9" s="15">
        <v>5350</v>
      </c>
      <c r="B9" s="16" t="s">
        <v>39</v>
      </c>
      <c r="C9" s="7">
        <v>78</v>
      </c>
      <c r="D9" s="14"/>
      <c r="E9" s="2">
        <v>78</v>
      </c>
      <c r="F9" s="10">
        <v>50</v>
      </c>
      <c r="G9" s="2">
        <v>3900</v>
      </c>
      <c r="H9" s="15">
        <v>78</v>
      </c>
      <c r="I9" s="14">
        <v>3</v>
      </c>
      <c r="J9" s="14">
        <v>1</v>
      </c>
      <c r="K9" s="6"/>
      <c r="L9" s="11"/>
      <c r="M9" s="11"/>
      <c r="N9" s="17"/>
      <c r="O9" s="18">
        <v>25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pans="1:64" x14ac:dyDescent="0.25">
      <c r="A10" s="12">
        <v>5978</v>
      </c>
      <c r="B10" s="13" t="s">
        <v>40</v>
      </c>
      <c r="C10" s="22"/>
      <c r="D10" s="15"/>
      <c r="E10" s="2"/>
      <c r="F10" s="10"/>
      <c r="G10" s="8">
        <v>6350</v>
      </c>
      <c r="H10" s="8">
        <v>64</v>
      </c>
      <c r="I10" s="14">
        <v>4</v>
      </c>
      <c r="J10" s="10">
        <v>1</v>
      </c>
      <c r="K10" s="6"/>
      <c r="L10" s="11"/>
      <c r="M10" s="11"/>
      <c r="N10" s="17"/>
      <c r="O10" s="2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pans="1:64" x14ac:dyDescent="0.25">
      <c r="A11" s="12"/>
      <c r="B11" s="12" t="s">
        <v>41</v>
      </c>
      <c r="C11" s="24"/>
      <c r="D11" s="12"/>
      <c r="E11" s="1"/>
      <c r="F11" s="12"/>
      <c r="G11" s="8"/>
      <c r="H11" s="8"/>
      <c r="I11" s="14"/>
      <c r="J11" s="9"/>
      <c r="L11" s="11"/>
      <c r="M11" s="11"/>
      <c r="N11" s="17"/>
      <c r="O11" s="2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pans="1:64" x14ac:dyDescent="0.25">
      <c r="A12" s="12">
        <v>6116</v>
      </c>
      <c r="B12" s="13" t="s">
        <v>36</v>
      </c>
      <c r="C12" s="20"/>
      <c r="D12" s="20"/>
      <c r="E12" s="1">
        <v>61</v>
      </c>
      <c r="F12" s="10">
        <v>100</v>
      </c>
      <c r="G12" s="1">
        <v>6100</v>
      </c>
      <c r="H12" s="12">
        <v>61</v>
      </c>
      <c r="L12" s="11"/>
      <c r="M12" s="11"/>
      <c r="N12" s="4">
        <v>6100</v>
      </c>
      <c r="O12" s="2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pans="1:64" x14ac:dyDescent="0.25">
      <c r="A13" s="12">
        <v>5978</v>
      </c>
      <c r="B13" s="13" t="s">
        <v>40</v>
      </c>
      <c r="C13" s="22"/>
      <c r="D13" s="15"/>
      <c r="E13" s="1">
        <v>64</v>
      </c>
      <c r="F13" s="10">
        <v>100</v>
      </c>
      <c r="G13" s="1">
        <v>6400</v>
      </c>
      <c r="H13" s="12">
        <v>64</v>
      </c>
      <c r="L13" s="11"/>
      <c r="M13" s="11"/>
      <c r="N13" s="4">
        <v>6400</v>
      </c>
      <c r="O13" s="17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pans="1:64" x14ac:dyDescent="0.25">
      <c r="A14" s="12">
        <v>6129</v>
      </c>
      <c r="B14" s="12" t="s">
        <v>28</v>
      </c>
      <c r="C14" s="24">
        <v>62.5</v>
      </c>
      <c r="D14" s="12"/>
      <c r="E14" s="12"/>
      <c r="F14" s="12"/>
      <c r="G14" s="25">
        <v>6250</v>
      </c>
      <c r="H14" s="8">
        <v>63</v>
      </c>
      <c r="I14" s="10">
        <v>4</v>
      </c>
      <c r="J14" s="72">
        <v>6</v>
      </c>
      <c r="K14" s="72"/>
      <c r="L14" s="11"/>
      <c r="M14" s="11"/>
      <c r="N14" s="17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pans="1:64" x14ac:dyDescent="0.25">
      <c r="A15" s="12"/>
      <c r="B15" s="12"/>
      <c r="C15" s="26"/>
      <c r="D15" s="12"/>
      <c r="E15" s="12"/>
      <c r="F15" s="12"/>
      <c r="G15" s="25"/>
      <c r="H15" s="8"/>
      <c r="I15" s="14"/>
      <c r="J15" s="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pans="1:64" x14ac:dyDescent="0.25">
      <c r="A16" s="11" t="s">
        <v>10</v>
      </c>
      <c r="B16" s="11"/>
      <c r="C16" s="11">
        <v>78</v>
      </c>
      <c r="D16" s="11">
        <v>78</v>
      </c>
      <c r="E16" s="11">
        <v>78</v>
      </c>
      <c r="F16" s="11">
        <v>3</v>
      </c>
      <c r="G16" s="11">
        <v>1</v>
      </c>
      <c r="H16" s="11">
        <v>0</v>
      </c>
      <c r="I16" s="11">
        <v>6</v>
      </c>
      <c r="J16" s="11">
        <v>6129</v>
      </c>
      <c r="K16" s="11">
        <v>78</v>
      </c>
      <c r="L16" s="11"/>
      <c r="M16" s="11"/>
      <c r="N16" s="4">
        <v>62.5</v>
      </c>
      <c r="O16" s="11">
        <v>25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pans="1:64" x14ac:dyDescent="0.25">
      <c r="A17" s="11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4" t="s">
        <v>22</v>
      </c>
      <c r="O17" s="11" t="s">
        <v>9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pans="1:64" x14ac:dyDescent="0.25">
      <c r="A18" s="11">
        <v>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pans="1:64" x14ac:dyDescent="0.25">
      <c r="A19" s="11">
        <v>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pans="1:6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pans="1:6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pans="1:6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pans="1:6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pans="1:6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pans="1:6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pans="1:6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6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pans="1:6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pans="1:64" x14ac:dyDescent="0.25">
      <c r="A30" s="11"/>
      <c r="B30" s="29" t="s">
        <v>23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pans="1:64" x14ac:dyDescent="0.25">
      <c r="A31" s="28">
        <v>1</v>
      </c>
      <c r="B31" s="30" t="s">
        <v>42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pans="1:64" x14ac:dyDescent="0.25">
      <c r="A32" s="28">
        <v>1</v>
      </c>
      <c r="B32" s="3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64" x14ac:dyDescent="0.25">
      <c r="A33" s="28">
        <v>1</v>
      </c>
      <c r="B33" s="28" t="s">
        <v>44</v>
      </c>
      <c r="C33" s="2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pans="1:64" x14ac:dyDescent="0.25">
      <c r="A34" s="28">
        <v>1</v>
      </c>
      <c r="B34" s="28" t="s">
        <v>45</v>
      </c>
      <c r="C34" s="2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pans="1:64" x14ac:dyDescent="0.25">
      <c r="A35" s="28">
        <v>1</v>
      </c>
      <c r="B35" s="28" t="s">
        <v>46</v>
      </c>
      <c r="C35" s="2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64" x14ac:dyDescent="0.25">
      <c r="A36" s="28">
        <v>1</v>
      </c>
      <c r="B36" s="31" t="s">
        <v>29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pans="1:64" x14ac:dyDescent="0.25">
      <c r="A37" s="28">
        <v>1</v>
      </c>
      <c r="B37" s="31" t="s">
        <v>24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64" x14ac:dyDescent="0.25">
      <c r="A38" s="28">
        <v>1</v>
      </c>
      <c r="B38" s="31" t="s">
        <v>25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pans="1:6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pans="1:6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pans="1:6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pans="1:64" x14ac:dyDescent="0.25">
      <c r="A42" s="11"/>
      <c r="B42" s="29" t="s">
        <v>26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x14ac:dyDescent="0.25">
      <c r="A43" s="11">
        <v>0</v>
      </c>
      <c r="B43" s="11">
        <v>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x14ac:dyDescent="0.25">
      <c r="A44" s="11">
        <v>30</v>
      </c>
      <c r="B44" s="11">
        <v>5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x14ac:dyDescent="0.25">
      <c r="A45" s="11">
        <v>50</v>
      </c>
      <c r="B45" s="11">
        <v>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x14ac:dyDescent="0.25">
      <c r="A46" s="11">
        <v>67</v>
      </c>
      <c r="B46" s="11">
        <v>3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x14ac:dyDescent="0.25">
      <c r="A47" s="11">
        <v>81</v>
      </c>
      <c r="B47" s="11">
        <v>2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64" x14ac:dyDescent="0.25">
      <c r="A48" s="11">
        <v>92</v>
      </c>
      <c r="B48" s="11">
        <v>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6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pans="1:6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pans="1:6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pans="1:6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pans="1:6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pans="1:6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pans="1:6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pans="1:6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pans="1:64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pans="1:64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</row>
    <row r="60" spans="1:6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pans="1:6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pans="1:6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pans="1:6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pans="1:6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pans="1:6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pans="1:6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pans="1:6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pans="1:6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pans="1:6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pans="1:6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pans="1:6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pans="1:6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pans="1:6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pans="1:6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pans="1:6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pans="1:6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pans="1:6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pans="1:6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pans="1:6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pans="1:6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pans="1:6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pans="1:6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pans="1:6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pans="1:6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pans="1:6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pans="1:6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pans="1:6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pans="1:6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pans="1:6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pans="1:64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pans="1:64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pans="1:6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pans="1:6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pans="1:64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pans="1:6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pans="1:64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pans="1:64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pans="1:6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pans="1:6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pans="1:6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pans="1:6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pans="1:6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pans="1:6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pans="1:6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pans="1:6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pans="1:6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pans="1:64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pans="1:64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pans="1:64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pans="1:64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pans="1:64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pans="1:64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pans="1:64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pans="1:64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pans="1:64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pans="1:64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pans="1:64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pans="1:64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pans="1:64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pans="1:64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pans="1:64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pans="1:64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pans="1:64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pans="1:64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pans="1:64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pans="1:64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pans="1:64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pans="1:64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pans="1:64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pans="1:64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pans="1:64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pans="1:64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pans="1:64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pans="1:64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pans="1:64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pans="1:64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pans="1:64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pans="1:64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pans="1:64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pans="1:64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pans="1:64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pans="1:64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pans="1:64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pans="1:64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pans="1:64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pans="1:64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pans="1:64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pans="1:64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pans="1:64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pans="1:64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pans="1:64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pans="1:64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pans="1:64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pans="1:64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pans="1:64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pans="1:64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pans="1:64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pans="1:64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pans="1:64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pans="1:64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pans="1:64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pans="1:64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pans="1:64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pans="1:64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pans="1:64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pans="1:64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pans="1:64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</row>
    <row r="168" spans="1:64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pans="1:64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pans="1:64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pans="1:64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pans="1:64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pans="1:64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pans="1:64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pans="1:64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pans="1:64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>
      <formula1>1</formula1>
      <formula2>3</formula2>
    </dataValidation>
    <dataValidation type="decimal" showErrorMessage="1" errorTitle="Fehler!!!" error="Es sind nur Punkte im Bereich von 0,0 bis 100,0 mit einer Dezimalstelle erlaubt!" sqref="C3:D5 C8:C9">
      <formula1>0</formula1>
      <formula2>100</formula2>
    </dataValidation>
    <dataValidation operator="equal" allowBlank="1" showErrorMessage="1" sqref="C6:D6 C12:D12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Christiane Heunisch</cp:lastModifiedBy>
  <dcterms:created xsi:type="dcterms:W3CDTF">2023-08-03T14:05:17Z</dcterms:created>
  <dcterms:modified xsi:type="dcterms:W3CDTF">2023-09-22T12:21:06Z</dcterms:modified>
</cp:coreProperties>
</file>