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141" activeTab="1"/>
  </bookViews>
  <sheets>
    <sheet name="20" sheetId="1" r:id="rId1"/>
    <sheet name="50" sheetId="2" r:id="rId2"/>
    <sheet name="Table" sheetId="3" state="hidden" r:id="rId3"/>
  </sheets>
  <definedNames>
    <definedName name="note">'50'!$A$34:$B$39</definedName>
    <definedName name="Tabelle">'50'!$C$19:$H$19</definedName>
  </definedNames>
  <calcPr calcId="145621"/>
</workbook>
</file>

<file path=xl/calcChain.xml><?xml version="1.0" encoding="utf-8"?>
<calcChain xmlns="http://schemas.openxmlformats.org/spreadsheetml/2006/main">
  <c r="C16" i="2" l="1"/>
  <c r="D16" i="2"/>
  <c r="E16" i="2"/>
  <c r="F16" i="2"/>
  <c r="G16" i="2"/>
  <c r="H16" i="2"/>
  <c r="J16" i="2"/>
  <c r="K16" i="2"/>
  <c r="O16" i="2"/>
  <c r="E3" i="1"/>
  <c r="H3" i="1"/>
  <c r="G3" i="1"/>
  <c r="G5" i="1"/>
  <c r="H5" i="1"/>
  <c r="I5" i="1"/>
  <c r="E4" i="1"/>
  <c r="G4" i="1"/>
  <c r="C6" i="1"/>
  <c r="D6" i="1"/>
  <c r="E6" i="1"/>
  <c r="F6" i="1"/>
  <c r="G6" i="1"/>
  <c r="K6" i="1"/>
  <c r="E3" i="2"/>
  <c r="H3" i="2"/>
  <c r="I3" i="2"/>
  <c r="G3" i="2"/>
  <c r="E4" i="2"/>
  <c r="H4" i="2"/>
  <c r="I4" i="2"/>
  <c r="G4" i="2"/>
  <c r="G5" i="2"/>
  <c r="H5" i="2"/>
  <c r="N9" i="2"/>
  <c r="E10" i="2"/>
  <c r="G10" i="2"/>
  <c r="E11" i="2"/>
  <c r="H11" i="2"/>
  <c r="E12" i="2"/>
  <c r="N12" i="2"/>
  <c r="N15" i="2"/>
  <c r="J5" i="1"/>
  <c r="I6" i="1"/>
  <c r="A13" i="1"/>
  <c r="A14" i="1"/>
  <c r="I3" i="1"/>
  <c r="J3" i="1"/>
  <c r="H4" i="1"/>
  <c r="J4" i="1"/>
  <c r="I4" i="1"/>
  <c r="G12" i="2"/>
  <c r="G13" i="2"/>
  <c r="H13" i="2"/>
  <c r="I13" i="2"/>
  <c r="A27" i="2"/>
  <c r="H12" i="2"/>
  <c r="J11" i="2"/>
  <c r="I11" i="2"/>
  <c r="N11" i="2"/>
  <c r="G11" i="2"/>
  <c r="N10" i="2"/>
  <c r="H10" i="2"/>
  <c r="C8" i="2"/>
  <c r="N5" i="2"/>
  <c r="C15" i="2"/>
  <c r="N16" i="2"/>
  <c r="J12" i="2"/>
  <c r="I12" i="2"/>
  <c r="A26" i="2"/>
  <c r="J10" i="2"/>
  <c r="I10" i="2"/>
  <c r="G8" i="2"/>
  <c r="G15" i="2"/>
  <c r="H15" i="2"/>
  <c r="I15" i="2"/>
  <c r="H8" i="2"/>
  <c r="A24" i="2"/>
  <c r="A25" i="2"/>
  <c r="A28" i="2"/>
  <c r="A29" i="2"/>
  <c r="J3" i="2"/>
  <c r="J4" i="2"/>
  <c r="I8" i="2"/>
  <c r="J8" i="2"/>
  <c r="A30" i="2"/>
  <c r="J15" i="2"/>
  <c r="L15" i="2"/>
  <c r="I16" i="2"/>
</calcChain>
</file>

<file path=xl/sharedStrings.xml><?xml version="1.0" encoding="utf-8"?>
<sst xmlns="http://schemas.openxmlformats.org/spreadsheetml/2006/main" count="137" uniqueCount="60">
  <si>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</si>
  <si>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</si>
  <si>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</si>
  <si>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</si>
  <si>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</si>
  <si>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</si>
  <si>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</si>
  <si>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</si>
  <si>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</si>
  <si>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</si>
  <si>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</si>
  <si>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Teil 1 d. AP</t>
  </si>
  <si>
    <t>Arbeitsauftrag</t>
  </si>
  <si>
    <t>Auftragsplanung</t>
  </si>
  <si>
    <t>ErgTeil 1 d.AP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</si>
  <si>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</si>
  <si>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</si>
  <si>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</si>
  <si>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</si>
  <si>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</si>
  <si>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</si>
  <si>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</si>
  <si>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</si>
  <si>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</si>
  <si>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</si>
  <si>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</si>
  <si>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</si>
  <si>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</si>
  <si>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durchrechnen, wenn in jedem Fach ein Punkt</t>
  </si>
  <si>
    <t>Bestanden?</t>
  </si>
  <si>
    <t>Notentabelle</t>
  </si>
  <si>
    <t>Wiso</t>
  </si>
  <si>
    <t>Kundenauftrag</t>
  </si>
  <si>
    <t>Gesamtergebnis</t>
  </si>
  <si>
    <t>keine Sechser in Teil 2</t>
  </si>
  <si>
    <t>mind. Ein vierer im schriftlichen Teil 2</t>
  </si>
  <si>
    <t>im Fach Kundenauftrag mind. 50 Pkt.</t>
  </si>
  <si>
    <t>Teil 2 Gesamt mind. 50 Pkt.</t>
  </si>
  <si>
    <t>Gesamtergebnis mind. 50 Pkt.</t>
  </si>
  <si>
    <t>Prüfungsteil B</t>
  </si>
  <si>
    <t>Ganzh. Aufgabe1</t>
  </si>
  <si>
    <t>Ganzh. Aufgabe2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</si>
  <si>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</si>
  <si>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</si>
  <si>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</si>
  <si>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</si>
  <si>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</si>
  <si>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</si>
  <si>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</si>
  <si>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</si>
  <si>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</si>
  <si>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</si>
  <si>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</si>
  <si>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Teil 1 der Abschlussprüfung</t>
  </si>
  <si>
    <t xml:space="preserve">Ergebnis Teil 1 </t>
  </si>
  <si>
    <t>Ergebnis Teil 1</t>
  </si>
  <si>
    <t>Teil 2 der Abschlussprüfung</t>
  </si>
  <si>
    <t>Karosserie- und Fahrzeugbautechnik</t>
  </si>
  <si>
    <t>Wirtschaft- und Sozialkunde</t>
  </si>
  <si>
    <t>Ergebnis Teil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</si>
</sst>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  <fill>
      <patternFill patternType="solid">
        <fgColor theme="0"/>
        <bgColor indexed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1" fontId="1" fillId="0" borderId="0" xfId="0" applyNumberFormat="1" applyFont="1" applyAlignment="1" applyProtection="1">
      <alignment horizontal="center"/>
    </xf>
    <xf numFmtId="1" fontId="1" fillId="0" borderId="0" xfId="0" applyNumberFormat="1" applyFont="1" applyProtection="1">
      <protection hidden="1"/>
    </xf>
    <xf numFmtId="1" fontId="2" fillId="0" borderId="0" xfId="0" applyNumberFormat="1" applyFont="1" applyProtection="1">
      <protection hidden="1"/>
    </xf>
    <xf numFmtId="1" fontId="1" fillId="0" borderId="0" xfId="0" applyNumberFormat="1" applyFont="1" applyProtection="1"/>
    <xf numFmtId="1" fontId="1" fillId="0" borderId="0" xfId="0" applyNumberFormat="1" applyFont="1" applyFill="1" applyProtection="1"/>
    <xf numFmtId="1" fontId="2" fillId="0" borderId="0" xfId="0" applyNumberFormat="1" applyFont="1" applyProtection="1"/>
    <xf numFmtId="1" fontId="2" fillId="2" borderId="0" xfId="0" applyNumberFormat="1" applyFont="1" applyFill="1" applyProtection="1">
      <protection locked="0"/>
    </xf>
    <xf numFmtId="1" fontId="2" fillId="0" borderId="0" xfId="0" applyNumberFormat="1" applyFont="1" applyAlignment="1" applyProtection="1">
      <alignment horizontal="center"/>
    </xf>
    <xf numFmtId="1" fontId="2" fillId="0" borderId="0" xfId="0" applyNumberFormat="1" applyFont="1" applyAlignment="1" applyProtection="1">
      <alignment horizontal="center" vertical="center"/>
    </xf>
    <xf numFmtId="1" fontId="2" fillId="0" borderId="0" xfId="0" applyNumberFormat="1" applyFont="1" applyFill="1" applyAlignment="1" applyProtection="1">
      <alignment horizontal="left"/>
      <protection hidden="1"/>
    </xf>
    <xf numFmtId="1" fontId="2" fillId="0" borderId="0" xfId="0" applyNumberFormat="1" applyFont="1" applyFill="1" applyProtection="1">
      <protection hidden="1"/>
    </xf>
    <xf numFmtId="2" fontId="2" fillId="0" borderId="0" xfId="0" applyNumberFormat="1" applyFont="1" applyProtection="1">
      <protection hidden="1"/>
    </xf>
    <xf numFmtId="0" fontId="2" fillId="0" borderId="0" xfId="0" applyFont="1"/>
    <xf numFmtId="1" fontId="2" fillId="2" borderId="0" xfId="0" applyNumberFormat="1" applyFont="1" applyFill="1" applyBorder="1" applyAlignment="1" applyProtection="1">
      <alignment horizontal="center"/>
      <protection locked="0"/>
    </xf>
    <xf numFmtId="1" fontId="2" fillId="2" borderId="0" xfId="0" applyNumberFormat="1" applyFont="1" applyFill="1" applyBorder="1" applyAlignment="1" applyProtection="1">
      <alignment horizontal="right" wrapText="1"/>
      <protection locked="0"/>
    </xf>
    <xf numFmtId="1" fontId="1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 applyProtection="1">
      <alignment horizontal="right"/>
      <protection hidden="1"/>
    </xf>
    <xf numFmtId="1" fontId="3" fillId="0" borderId="0" xfId="0" applyNumberFormat="1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Protection="1">
      <protection hidden="1"/>
    </xf>
    <xf numFmtId="0" fontId="1" fillId="0" borderId="0" xfId="0" applyFont="1" applyProtection="1"/>
    <xf numFmtId="0" fontId="1" fillId="0" borderId="0" xfId="0" applyFont="1" applyBorder="1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Border="1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0" borderId="0" xfId="0" applyFont="1" applyProtection="1"/>
    <xf numFmtId="164" fontId="1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 applyProtection="1">
      <alignment horizontal="right"/>
    </xf>
    <xf numFmtId="1" fontId="2" fillId="0" borderId="0" xfId="0" applyNumberFormat="1" applyFont="1"/>
    <xf numFmtId="0" fontId="1" fillId="0" borderId="0" xfId="0" applyFont="1" applyAlignment="1" applyProtection="1">
      <alignment horizontal="center"/>
      <protection hidden="1"/>
    </xf>
    <xf numFmtId="1" fontId="1" fillId="3" borderId="0" xfId="0" applyNumberFormat="1" applyFont="1" applyFill="1" applyBorder="1" applyAlignment="1">
      <alignment horizontal="right"/>
    </xf>
    <xf numFmtId="2" fontId="1" fillId="3" borderId="0" xfId="0" applyNumberFormat="1" applyFont="1" applyFill="1" applyBorder="1" applyAlignment="1" applyProtection="1">
      <alignment horizontal="right"/>
      <protection hidden="1"/>
    </xf>
    <xf numFmtId="0" fontId="2" fillId="0" borderId="0" xfId="0" applyFont="1" applyFill="1" applyAlignment="1" applyProtection="1">
      <alignment horizontal="left"/>
      <protection hidden="1"/>
    </xf>
    <xf numFmtId="0" fontId="2" fillId="0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2" fontId="2" fillId="0" borderId="0" xfId="0" applyNumberFormat="1" applyFont="1" applyFill="1" applyProtection="1">
      <protection hidden="1"/>
    </xf>
    <xf numFmtId="1" fontId="5" fillId="0" borderId="0" xfId="0" applyNumberFormat="1" applyFont="1" applyAlignment="1" applyProtection="1">
      <alignment horizontal="center"/>
    </xf>
    <xf numFmtId="1" fontId="5" fillId="0" borderId="0" xfId="0" applyNumberFormat="1" applyFont="1" applyProtection="1">
      <protection hidden="1"/>
    </xf>
    <xf numFmtId="1" fontId="6" fillId="0" borderId="0" xfId="0" applyNumberFormat="1" applyFont="1" applyProtection="1">
      <protection hidden="1"/>
    </xf>
    <xf numFmtId="2" fontId="6" fillId="0" borderId="0" xfId="0" applyNumberFormat="1" applyFont="1" applyProtection="1">
      <protection hidden="1"/>
    </xf>
    <xf numFmtId="1" fontId="6" fillId="0" borderId="0" xfId="0" applyNumberFormat="1" applyFont="1" applyProtection="1"/>
    <xf numFmtId="1" fontId="5" fillId="0" borderId="0" xfId="0" applyNumberFormat="1" applyFont="1" applyProtection="1"/>
    <xf numFmtId="1" fontId="6" fillId="0" borderId="0" xfId="0" applyNumberFormat="1" applyFont="1" applyAlignment="1" applyProtection="1">
      <alignment horizontal="center"/>
    </xf>
    <xf numFmtId="0" fontId="6" fillId="0" borderId="0" xfId="0" applyFont="1"/>
    <xf numFmtId="164" fontId="5" fillId="0" borderId="0" xfId="0" applyNumberFormat="1" applyFont="1" applyProtection="1"/>
    <xf numFmtId="1" fontId="6" fillId="0" borderId="0" xfId="0" applyNumberFormat="1" applyFont="1" applyFill="1" applyBorder="1" applyAlignment="1" applyProtection="1">
      <alignment horizontal="left"/>
    </xf>
    <xf numFmtId="1" fontId="6" fillId="4" borderId="0" xfId="0" applyNumberFormat="1" applyFont="1" applyFill="1" applyProtection="1">
      <protection locked="0"/>
    </xf>
    <xf numFmtId="1" fontId="6" fillId="4" borderId="0" xfId="0" applyNumberFormat="1" applyFont="1" applyFill="1" applyBorder="1" applyAlignment="1" applyProtection="1">
      <alignment horizontal="right" wrapText="1"/>
      <protection locked="0"/>
    </xf>
    <xf numFmtId="1" fontId="5" fillId="0" borderId="0" xfId="0" applyNumberFormat="1" applyFont="1" applyFill="1" applyBorder="1" applyAlignment="1" applyProtection="1">
      <alignment horizontal="right"/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1" fontId="8" fillId="0" borderId="0" xfId="0" applyNumberFormat="1" applyFont="1" applyFill="1" applyAlignment="1" applyProtection="1">
      <alignment horizontal="left"/>
      <protection hidden="1"/>
    </xf>
    <xf numFmtId="1" fontId="8" fillId="0" borderId="0" xfId="0" applyNumberFormat="1" applyFont="1" applyFill="1" applyProtection="1">
      <protection hidden="1"/>
    </xf>
    <xf numFmtId="1" fontId="9" fillId="0" borderId="0" xfId="0" applyNumberFormat="1" applyFont="1" applyProtection="1">
      <protection hidden="1"/>
    </xf>
    <xf numFmtId="1" fontId="10" fillId="0" borderId="0" xfId="0" applyNumberFormat="1" applyFont="1" applyProtection="1">
      <protection hidden="1"/>
    </xf>
    <xf numFmtId="2" fontId="10" fillId="0" borderId="0" xfId="0" applyNumberFormat="1" applyFont="1" applyProtection="1">
      <protection hidden="1"/>
    </xf>
    <xf numFmtId="0" fontId="6" fillId="0" borderId="0" xfId="0" applyFont="1" applyProtection="1"/>
    <xf numFmtId="1" fontId="5" fillId="0" borderId="0" xfId="0" applyNumberFormat="1" applyFont="1" applyFill="1" applyBorder="1" applyAlignment="1" applyProtection="1">
      <alignment horizontal="right"/>
    </xf>
    <xf numFmtId="2" fontId="8" fillId="0" borderId="0" xfId="0" applyNumberFormat="1" applyFont="1" applyFill="1" applyBorder="1" applyAlignment="1" applyProtection="1">
      <alignment horizontal="right"/>
    </xf>
    <xf numFmtId="1" fontId="6" fillId="5" borderId="0" xfId="0" applyNumberFormat="1" applyFont="1" applyFill="1" applyBorder="1" applyAlignment="1" applyProtection="1">
      <alignment horizontal="center"/>
    </xf>
    <xf numFmtId="0" fontId="8" fillId="0" borderId="0" xfId="0" applyFont="1" applyProtection="1"/>
    <xf numFmtId="1" fontId="8" fillId="0" borderId="0" xfId="0" applyNumberFormat="1" applyFont="1" applyBorder="1" applyAlignment="1" applyProtection="1">
      <alignment horizontal="center"/>
    </xf>
    <xf numFmtId="1" fontId="5" fillId="0" borderId="0" xfId="0" applyNumberFormat="1" applyFont="1" applyBorder="1" applyProtection="1"/>
    <xf numFmtId="1" fontId="9" fillId="0" borderId="0" xfId="0" applyNumberFormat="1" applyFont="1" applyBorder="1" applyAlignment="1" applyProtection="1"/>
    <xf numFmtId="1" fontId="1" fillId="0" borderId="0" xfId="0" applyNumberFormat="1" applyFont="1" applyAlignment="1" applyProtection="1">
      <alignment horizontal="center"/>
    </xf>
    <xf numFmtId="1" fontId="9" fillId="0" borderId="0" xfId="0" applyNumberFormat="1" applyFont="1" applyAlignment="1" applyProtection="1">
      <alignment horizontal="center"/>
    </xf>
    <xf numFmtId="1" fontId="7" fillId="0" borderId="0" xfId="0" applyNumberFormat="1" applyFont="1" applyFill="1" applyBorder="1" applyAlignment="1" applyProtection="1">
      <alignment horizontal="center"/>
    </xf>
    <xf numFmtId="1" fontId="6" fillId="0" borderId="0" xfId="0" applyNumberFormat="1" applyFont="1" applyAlignment="1" applyProtection="1">
      <alignment horizontal="center"/>
      <protection hidden="1"/>
    </xf>
    <xf numFmtId="1" fontId="8" fillId="0" borderId="0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" fontId="3" fillId="0" borderId="0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b/>
        <i val="0"/>
        <color rgb="FF00B050"/>
      </font>
      <fill>
        <patternFill patternType="none">
          <bgColor indexed="65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16</xdr:row>
      <xdr:rowOff>19051</xdr:rowOff>
    </xdr:from>
    <xdr:to>
      <xdr:col>12</xdr:col>
      <xdr:colOff>733425</xdr:colOff>
      <xdr:row>37</xdr:row>
      <xdr:rowOff>123826</xdr:rowOff>
    </xdr:to>
    <xdr:sp macro="" textlink="">
      <xdr:nvSpPr>
        <xdr:cNvPr id="2" name="Textfeld 1"/>
        <xdr:cNvSpPr txBox="1"/>
      </xdr:nvSpPr>
      <xdr:spPr>
        <a:xfrm>
          <a:off x="676275" y="3028951"/>
          <a:ext cx="7867650" cy="392430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Karosserie- und Fahrzeugbaumechaniker/-in</a:t>
          </a: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Ausbildungsordnung vom 01.08.2014</a:t>
          </a:r>
        </a:p>
        <a:p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Abschluss- oder Gesellenprüfung ist bestanden, wenn die Prüfungsleistungen wie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folgt bewertet worden sind: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von Teil 1 und Teil 2 mit mindestens „ausreichend“,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im Ergebnis von Teil 2 mit mindestens „ausreichend“,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im Prüfungsbereich Kundenauftrag mit mindestens „ausreichend“,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in mindestens einem weiteren Prüfungsbereich von Teil 2 mit mindestens „ausreichend“   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und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in keinem Prüfungsbereich von Teil 2 mit „ungenügend“.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Auf Antrag des Prüflings ist die Prüfung in einem der Prüfungsbereiche „Karosserie- und Fahrzeugbautechnik“ oder „Wirtschafts- und Sozialkunde“ durch eine mündliche Prüfung von etwa 15 Minuten zu ergänzen, wenn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der Prüfungsbereich schlechter als mit „ausreichend“ bewertet worden ist und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die mündliche Ergänzungsprüfung für das Bestehen der Gesellen- oder Abschlussprüfung den Ausschlag geben kann. Bei der Ermittlung des Ergebnisses für diesen Prüfungsbereich sind das bisherige Ergebnis und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das Ergebnis der mündlichen Ergänzungsprüfung im Verhältnis 2 : 1 zu gewichten.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workbookViewId="0">
      <selection activeCell="C3" sqref="C3"/>
    </sheetView>
  </sheetViews>
  <sheetFormatPr baseColWidth="10" defaultColWidth="11.5703125" defaultRowHeight="12.75" x14ac:dyDescent="0.2"/>
  <cols>
    <col min="1" max="1" width="7.140625" customWidth="1"/>
    <col min="2" max="2" width="25.7109375" customWidth="1"/>
    <col min="3" max="4" width="7" customWidth="1"/>
    <col min="5" max="5" width="10.7109375" customWidth="1"/>
    <col min="6" max="6" width="7" customWidth="1"/>
    <col min="7" max="7" width="10.7109375" customWidth="1"/>
    <col min="8" max="8" width="7.5703125" customWidth="1"/>
    <col min="9" max="9" width="7" customWidth="1"/>
    <col min="10" max="11" width="3.5703125" customWidth="1"/>
    <col min="12" max="12" width="8.140625" customWidth="1"/>
  </cols>
  <sheetData>
    <row r="1" spans="1:15" s="3" customFormat="1" ht="1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</v>
      </c>
      <c r="I1" s="1" t="s">
        <v>7</v>
      </c>
      <c r="J1" s="68" t="s">
        <v>8</v>
      </c>
      <c r="K1" s="68"/>
      <c r="L1" s="2" t="s">
        <v>9</v>
      </c>
      <c r="M1" s="3" t="s">
        <v>10</v>
      </c>
    </row>
    <row r="2" spans="1:15" s="2" customFormat="1" ht="12" x14ac:dyDescent="0.2">
      <c r="A2" s="4">
        <v>6605</v>
      </c>
      <c r="B2" s="4" t="s">
        <v>11</v>
      </c>
      <c r="C2" s="5"/>
      <c r="D2" s="4"/>
      <c r="E2" s="4"/>
      <c r="F2" s="1"/>
      <c r="G2" s="4"/>
      <c r="H2" s="4"/>
      <c r="I2" s="1"/>
      <c r="J2" s="4"/>
      <c r="K2" s="4"/>
    </row>
    <row r="3" spans="1:15" s="2" customFormat="1" ht="12" x14ac:dyDescent="0.2">
      <c r="A3" s="6">
        <v>6342</v>
      </c>
      <c r="B3" s="6" t="s">
        <v>12</v>
      </c>
      <c r="C3" s="7"/>
      <c r="D3" s="4"/>
      <c r="E3" s="6" t="str">
        <f>IF(ISNUMBER(C3),ROUND(C3,$A$7),"")</f>
        <v/>
      </c>
      <c r="F3" s="8">
        <v>20</v>
      </c>
      <c r="G3" s="6" t="str">
        <f>IF(ISNUMBER(E3),ROUND(E3*F3,$A$7),"")</f>
        <v/>
      </c>
      <c r="H3" s="6" t="str">
        <f>IF(ISNUMBER(E3),ROUND(E3,$A$7),"")</f>
        <v/>
      </c>
      <c r="I3" s="8" t="str">
        <f>IF(ISNUMBER(H3),VLOOKUP(ROUND(H3,$A$7),$A$18:$B$23,2,TRUE),"")</f>
        <v/>
      </c>
      <c r="J3" s="9" t="str">
        <f>IF(ISNUMBER(H3),IF(H3&gt;-0.1,1,2),"")</f>
        <v/>
      </c>
      <c r="K3" s="4"/>
    </row>
    <row r="4" spans="1:15" s="2" customFormat="1" ht="12" x14ac:dyDescent="0.2">
      <c r="A4" s="6">
        <v>7278</v>
      </c>
      <c r="B4" s="6" t="s">
        <v>13</v>
      </c>
      <c r="C4" s="7"/>
      <c r="D4" s="4"/>
      <c r="E4" s="6" t="str">
        <f>IF(ISNUMBER(C4),ROUND(C4,$A$7),"")</f>
        <v/>
      </c>
      <c r="F4" s="8">
        <v>10</v>
      </c>
      <c r="G4" s="6" t="str">
        <f>IF(ISNUMBER(E4),ROUND(E4*F4,$A$7),"")</f>
        <v/>
      </c>
      <c r="H4" s="6" t="str">
        <f>IF(ISNUMBER(E4),ROUND(E4,$A$7),"")</f>
        <v/>
      </c>
      <c r="I4" s="8" t="str">
        <f>IF(ISNUMBER(H4),VLOOKUP(ROUND(H4,$A$7),$A$18:$B$23,2,TRUE),"")</f>
        <v/>
      </c>
      <c r="J4" s="8" t="str">
        <f>IF(ISNUMBER(H4),IF(H4&gt;-0.1,1,2),"")</f>
        <v/>
      </c>
      <c r="K4" s="4"/>
    </row>
    <row r="5" spans="1:15" s="2" customFormat="1" ht="12" x14ac:dyDescent="0.2">
      <c r="A5" s="4">
        <v>6713</v>
      </c>
      <c r="B5" s="4" t="s">
        <v>14</v>
      </c>
      <c r="C5" s="4"/>
      <c r="D5" s="4"/>
      <c r="E5" s="4"/>
      <c r="F5" s="4"/>
      <c r="G5" s="4" t="str">
        <f>IF(AND(ISNUMBER(G3),ISNUMBER(G4)),ROUND(G3+G4,$A$17),"")</f>
        <v/>
      </c>
      <c r="H5" s="4" t="str">
        <f>IF(ISNUMBER(G5),ROUND(G5/30,$A$7),"")</f>
        <v/>
      </c>
      <c r="I5" s="8" t="str">
        <f>IF(ISNUMBER(H5),VLOOKUP(ROUND(H5,$A$7),$A$18:$B$23,2,TRUE),"")</f>
        <v/>
      </c>
      <c r="J5" s="68" t="str">
        <f>IF(ISNUMBER(I5),IF(A14,IF(I5&lt;5,6,6),7),"")</f>
        <v/>
      </c>
      <c r="K5" s="68"/>
    </row>
    <row r="6" spans="1:15" s="3" customFormat="1" ht="12" x14ac:dyDescent="0.2">
      <c r="A6" s="3" t="s">
        <v>10</v>
      </c>
      <c r="C6" s="3" t="e">
        <f>(C3,C4)</f>
        <v>#VALUE!</v>
      </c>
      <c r="D6" s="3" t="e">
        <f>(C3,C4)</f>
        <v>#VALUE!</v>
      </c>
      <c r="E6" s="3" t="e">
        <f>(H3,H4,H5)</f>
        <v>#VALUE!</v>
      </c>
      <c r="F6" s="3" t="e">
        <f>(I3,I4,I5)</f>
        <v>#VALUE!</v>
      </c>
      <c r="G6" s="3" t="e">
        <f>(J3,J4)</f>
        <v>#VALUE!</v>
      </c>
      <c r="I6" s="3" t="str">
        <f>J5</f>
        <v/>
      </c>
      <c r="K6" s="3" t="e">
        <f>(C3,C4)</f>
        <v>#VALUE!</v>
      </c>
    </row>
    <row r="7" spans="1:15" s="3" customFormat="1" ht="12" x14ac:dyDescent="0.2">
      <c r="A7" s="3">
        <v>0</v>
      </c>
      <c r="B7" s="10" t="s">
        <v>15</v>
      </c>
      <c r="C7" s="11" t="s">
        <v>16</v>
      </c>
      <c r="D7" s="11" t="s">
        <v>17</v>
      </c>
      <c r="E7" s="11" t="s">
        <v>2</v>
      </c>
      <c r="F7" s="11" t="s">
        <v>18</v>
      </c>
      <c r="G7" s="11" t="s">
        <v>19</v>
      </c>
      <c r="H7" s="11" t="s">
        <v>20</v>
      </c>
      <c r="I7" s="11" t="s">
        <v>21</v>
      </c>
      <c r="J7" s="11" t="s">
        <v>22</v>
      </c>
      <c r="K7" s="11" t="s">
        <v>23</v>
      </c>
      <c r="L7" s="11" t="s">
        <v>24</v>
      </c>
      <c r="M7" s="11" t="s">
        <v>25</v>
      </c>
      <c r="N7" s="3" t="s">
        <v>26</v>
      </c>
      <c r="O7" s="3" t="s">
        <v>9</v>
      </c>
    </row>
    <row r="8" spans="1:15" s="3" customFormat="1" ht="12" x14ac:dyDescent="0.2">
      <c r="A8" s="3">
        <v>1</v>
      </c>
    </row>
    <row r="9" spans="1:15" s="3" customFormat="1" ht="12" x14ac:dyDescent="0.2">
      <c r="A9" s="3">
        <v>2</v>
      </c>
    </row>
    <row r="10" spans="1:15" s="3" customFormat="1" ht="12" x14ac:dyDescent="0.2"/>
    <row r="11" spans="1:15" s="3" customFormat="1" ht="12" x14ac:dyDescent="0.2"/>
    <row r="12" spans="1:15" s="3" customFormat="1" ht="12" x14ac:dyDescent="0.2">
      <c r="B12" s="2" t="s">
        <v>27</v>
      </c>
    </row>
    <row r="13" spans="1:15" s="3" customFormat="1" ht="12" x14ac:dyDescent="0.2">
      <c r="A13" s="11" t="b">
        <f>ISNUMBER(I5)</f>
        <v>0</v>
      </c>
      <c r="B13" s="11" t="s">
        <v>28</v>
      </c>
    </row>
    <row r="14" spans="1:15" s="3" customFormat="1" ht="12" x14ac:dyDescent="0.2">
      <c r="A14" s="11" t="b">
        <f>AND(A13:A13)</f>
        <v>0</v>
      </c>
      <c r="B14" s="11" t="s">
        <v>29</v>
      </c>
    </row>
    <row r="15" spans="1:15" s="3" customFormat="1" ht="12" x14ac:dyDescent="0.2"/>
    <row r="16" spans="1:15" s="3" customFormat="1" ht="12" x14ac:dyDescent="0.2"/>
    <row r="17" spans="1:2" s="3" customFormat="1" ht="12" x14ac:dyDescent="0.2">
      <c r="B17" s="2" t="s">
        <v>30</v>
      </c>
    </row>
    <row r="18" spans="1:2" s="3" customFormat="1" ht="12" x14ac:dyDescent="0.2">
      <c r="A18" s="3">
        <v>0</v>
      </c>
      <c r="B18" s="3">
        <v>6</v>
      </c>
    </row>
    <row r="19" spans="1:2" s="3" customFormat="1" ht="12" x14ac:dyDescent="0.2">
      <c r="A19" s="3">
        <v>30</v>
      </c>
      <c r="B19" s="3">
        <v>5</v>
      </c>
    </row>
    <row r="20" spans="1:2" s="3" customFormat="1" ht="12" x14ac:dyDescent="0.2">
      <c r="A20" s="3">
        <v>50</v>
      </c>
      <c r="B20" s="3">
        <v>4</v>
      </c>
    </row>
    <row r="21" spans="1:2" s="3" customFormat="1" ht="12" x14ac:dyDescent="0.2">
      <c r="A21" s="3">
        <v>67</v>
      </c>
      <c r="B21" s="3">
        <v>3</v>
      </c>
    </row>
    <row r="22" spans="1:2" s="3" customFormat="1" ht="12" x14ac:dyDescent="0.2">
      <c r="A22" s="3">
        <v>81</v>
      </c>
      <c r="B22" s="3">
        <v>2</v>
      </c>
    </row>
    <row r="23" spans="1:2" s="3" customFormat="1" ht="12" x14ac:dyDescent="0.2">
      <c r="A23" s="3">
        <v>92</v>
      </c>
      <c r="B23" s="3">
        <v>1</v>
      </c>
    </row>
    <row r="24" spans="1:2" s="3" customFormat="1" ht="12" x14ac:dyDescent="0.2"/>
    <row r="25" spans="1:2" s="3" customFormat="1" ht="12" x14ac:dyDescent="0.2"/>
    <row r="26" spans="1:2" s="3" customFormat="1" ht="12" x14ac:dyDescent="0.2"/>
    <row r="27" spans="1:2" s="3" customFormat="1" ht="12" x14ac:dyDescent="0.2"/>
    <row r="28" spans="1:2" s="3" customFormat="1" ht="12" x14ac:dyDescent="0.2"/>
    <row r="29" spans="1:2" s="3" customFormat="1" ht="12" x14ac:dyDescent="0.2"/>
    <row r="30" spans="1:2" s="3" customFormat="1" ht="12" x14ac:dyDescent="0.2"/>
    <row r="31" spans="1:2" s="3" customFormat="1" ht="12" x14ac:dyDescent="0.2"/>
    <row r="32" spans="1:2" s="3" customFormat="1" ht="12" x14ac:dyDescent="0.2"/>
    <row r="33" s="3" customFormat="1" ht="12" x14ac:dyDescent="0.2"/>
    <row r="34" s="3" customFormat="1" ht="12" x14ac:dyDescent="0.2"/>
    <row r="35" s="3" customFormat="1" ht="12" x14ac:dyDescent="0.2"/>
    <row r="36" s="3" customFormat="1" ht="12" x14ac:dyDescent="0.2"/>
    <row r="37" s="3" customFormat="1" ht="12" x14ac:dyDescent="0.2"/>
    <row r="38" s="3" customFormat="1" ht="12" x14ac:dyDescent="0.2"/>
    <row r="39" s="3" customFormat="1" ht="12" x14ac:dyDescent="0.2"/>
    <row r="40" s="3" customFormat="1" ht="12" x14ac:dyDescent="0.2"/>
    <row r="41" s="3" customFormat="1" ht="12" x14ac:dyDescent="0.2"/>
    <row r="42" s="3" customFormat="1" ht="12" x14ac:dyDescent="0.2"/>
    <row r="43" s="3" customFormat="1" ht="12" x14ac:dyDescent="0.2"/>
    <row r="44" s="3" customFormat="1" ht="12" x14ac:dyDescent="0.2"/>
    <row r="45" s="3" customFormat="1" ht="12" x14ac:dyDescent="0.2"/>
    <row r="46" s="3" customFormat="1" ht="12" x14ac:dyDescent="0.2"/>
    <row r="47" s="3" customFormat="1" ht="12" x14ac:dyDescent="0.2"/>
    <row r="48" s="3" customFormat="1" ht="12" x14ac:dyDescent="0.2"/>
    <row r="49" s="3" customFormat="1" ht="12" x14ac:dyDescent="0.2"/>
    <row r="50" s="3" customFormat="1" ht="12" x14ac:dyDescent="0.2"/>
    <row r="51" s="3" customFormat="1" ht="12" x14ac:dyDescent="0.2"/>
    <row r="52" s="3" customFormat="1" ht="12" x14ac:dyDescent="0.2"/>
    <row r="53" s="3" customFormat="1" ht="12" x14ac:dyDescent="0.2"/>
    <row r="54" s="3" customFormat="1" ht="12" x14ac:dyDescent="0.2"/>
    <row r="55" s="3" customFormat="1" ht="12" x14ac:dyDescent="0.2"/>
    <row r="56" s="3" customFormat="1" ht="12" x14ac:dyDescent="0.2"/>
    <row r="57" s="3" customFormat="1" ht="12" x14ac:dyDescent="0.2"/>
    <row r="58" s="3" customFormat="1" ht="12" x14ac:dyDescent="0.2"/>
    <row r="59" s="3" customFormat="1" ht="12" x14ac:dyDescent="0.2"/>
    <row r="60" s="3" customFormat="1" ht="12" x14ac:dyDescent="0.2"/>
    <row r="61" s="3" customFormat="1" ht="12" x14ac:dyDescent="0.2"/>
    <row r="62" s="3" customFormat="1" ht="12" x14ac:dyDescent="0.2"/>
    <row r="63" s="3" customFormat="1" ht="12" x14ac:dyDescent="0.2"/>
    <row r="64" s="3" customFormat="1" ht="12" x14ac:dyDescent="0.2"/>
    <row r="65" s="3" customFormat="1" ht="12" x14ac:dyDescent="0.2"/>
    <row r="66" s="3" customFormat="1" ht="12" x14ac:dyDescent="0.2"/>
    <row r="67" s="3" customFormat="1" ht="12" x14ac:dyDescent="0.2"/>
    <row r="68" s="3" customFormat="1" ht="12" x14ac:dyDescent="0.2"/>
    <row r="69" s="3" customFormat="1" ht="12" x14ac:dyDescent="0.2"/>
    <row r="70" s="3" customFormat="1" ht="12" x14ac:dyDescent="0.2"/>
    <row r="71" s="3" customFormat="1" ht="12" x14ac:dyDescent="0.2"/>
    <row r="72" s="3" customFormat="1" ht="12" x14ac:dyDescent="0.2"/>
    <row r="73" s="3" customFormat="1" ht="12" x14ac:dyDescent="0.2"/>
    <row r="74" s="3" customFormat="1" ht="12" x14ac:dyDescent="0.2"/>
    <row r="75" s="3" customFormat="1" ht="12" x14ac:dyDescent="0.2"/>
    <row r="76" s="3" customFormat="1" ht="12" x14ac:dyDescent="0.2"/>
    <row r="77" s="3" customFormat="1" ht="12" x14ac:dyDescent="0.2"/>
    <row r="78" s="3" customFormat="1" ht="12" x14ac:dyDescent="0.2"/>
    <row r="79" s="3" customFormat="1" ht="12" x14ac:dyDescent="0.2"/>
    <row r="80" s="3" customFormat="1" ht="12" x14ac:dyDescent="0.2"/>
    <row r="81" s="3" customFormat="1" ht="12" x14ac:dyDescent="0.2"/>
    <row r="82" s="3" customFormat="1" ht="12" x14ac:dyDescent="0.2"/>
    <row r="83" s="3" customFormat="1" ht="12" x14ac:dyDescent="0.2"/>
    <row r="84" s="3" customFormat="1" ht="12" x14ac:dyDescent="0.2"/>
    <row r="85" s="3" customFormat="1" ht="12" x14ac:dyDescent="0.2"/>
    <row r="86" s="3" customFormat="1" ht="12" x14ac:dyDescent="0.2"/>
    <row r="87" s="3" customFormat="1" ht="12" x14ac:dyDescent="0.2"/>
    <row r="88" s="3" customFormat="1" ht="12" x14ac:dyDescent="0.2"/>
    <row r="89" s="3" customFormat="1" ht="12" x14ac:dyDescent="0.2"/>
    <row r="90" s="3" customFormat="1" ht="12" x14ac:dyDescent="0.2"/>
    <row r="91" s="3" customFormat="1" ht="12" x14ac:dyDescent="0.2"/>
    <row r="92" s="3" customFormat="1" ht="12" x14ac:dyDescent="0.2"/>
    <row r="93" s="3" customFormat="1" ht="12" x14ac:dyDescent="0.2"/>
    <row r="94" s="3" customFormat="1" ht="12" x14ac:dyDescent="0.2"/>
    <row r="95" s="3" customFormat="1" ht="12" x14ac:dyDescent="0.2"/>
    <row r="96" s="3" customFormat="1" ht="12" x14ac:dyDescent="0.2"/>
    <row r="97" s="3" customFormat="1" ht="12" x14ac:dyDescent="0.2"/>
    <row r="98" s="3" customFormat="1" ht="12" x14ac:dyDescent="0.2"/>
    <row r="99" s="3" customFormat="1" ht="12" x14ac:dyDescent="0.2"/>
    <row r="100" s="3" customFormat="1" ht="12" x14ac:dyDescent="0.2"/>
    <row r="101" s="3" customFormat="1" ht="12" x14ac:dyDescent="0.2"/>
    <row r="102" s="3" customFormat="1" ht="12" x14ac:dyDescent="0.2"/>
    <row r="103" s="3" customFormat="1" ht="12" x14ac:dyDescent="0.2"/>
    <row r="104" s="3" customFormat="1" ht="12" x14ac:dyDescent="0.2"/>
    <row r="105" s="3" customFormat="1" ht="12" x14ac:dyDescent="0.2"/>
    <row r="106" s="3" customFormat="1" ht="12" x14ac:dyDescent="0.2"/>
    <row r="107" s="3" customFormat="1" ht="12" x14ac:dyDescent="0.2"/>
    <row r="108" s="3" customFormat="1" ht="12" x14ac:dyDescent="0.2"/>
    <row r="109" s="3" customFormat="1" ht="12" x14ac:dyDescent="0.2"/>
    <row r="110" s="3" customFormat="1" ht="12" x14ac:dyDescent="0.2"/>
    <row r="111" s="3" customFormat="1" ht="12" x14ac:dyDescent="0.2"/>
    <row r="112" s="3" customFormat="1" ht="12" x14ac:dyDescent="0.2"/>
    <row r="113" s="3" customFormat="1" ht="12" x14ac:dyDescent="0.2"/>
    <row r="114" s="3" customFormat="1" ht="12" x14ac:dyDescent="0.2"/>
    <row r="115" s="3" customFormat="1" ht="12" x14ac:dyDescent="0.2"/>
    <row r="116" s="3" customFormat="1" ht="12" x14ac:dyDescent="0.2"/>
    <row r="117" s="3" customFormat="1" ht="12" x14ac:dyDescent="0.2"/>
    <row r="118" s="3" customFormat="1" ht="12" x14ac:dyDescent="0.2"/>
    <row r="119" s="3" customFormat="1" ht="12" x14ac:dyDescent="0.2"/>
    <row r="120" s="3" customFormat="1" ht="12" x14ac:dyDescent="0.2"/>
    <row r="121" s="3" customFormat="1" ht="12" x14ac:dyDescent="0.2"/>
    <row r="122" s="3" customFormat="1" ht="12" x14ac:dyDescent="0.2"/>
    <row r="123" s="3" customFormat="1" ht="12" x14ac:dyDescent="0.2"/>
    <row r="124" s="3" customFormat="1" ht="12" x14ac:dyDescent="0.2"/>
    <row r="125" s="3" customFormat="1" ht="12" x14ac:dyDescent="0.2"/>
    <row r="126" s="3" customFormat="1" ht="12" x14ac:dyDescent="0.2"/>
    <row r="127" s="3" customFormat="1" ht="12" x14ac:dyDescent="0.2"/>
    <row r="128" s="3" customFormat="1" ht="12" x14ac:dyDescent="0.2"/>
    <row r="129" s="3" customFormat="1" ht="12" x14ac:dyDescent="0.2"/>
    <row r="130" s="3" customFormat="1" ht="12" x14ac:dyDescent="0.2"/>
    <row r="131" s="3" customFormat="1" ht="12" x14ac:dyDescent="0.2"/>
    <row r="132" s="3" customFormat="1" ht="12" x14ac:dyDescent="0.2"/>
    <row r="133" s="3" customFormat="1" ht="12" x14ac:dyDescent="0.2"/>
    <row r="134" s="3" customFormat="1" ht="12" x14ac:dyDescent="0.2"/>
    <row r="135" s="3" customFormat="1" ht="12" x14ac:dyDescent="0.2"/>
    <row r="136" s="3" customFormat="1" ht="12" x14ac:dyDescent="0.2"/>
    <row r="137" s="3" customFormat="1" ht="12" x14ac:dyDescent="0.2"/>
    <row r="138" s="3" customFormat="1" ht="12" x14ac:dyDescent="0.2"/>
    <row r="139" s="3" customFormat="1" ht="12" x14ac:dyDescent="0.2"/>
    <row r="140" s="3" customFormat="1" ht="12" x14ac:dyDescent="0.2"/>
    <row r="141" s="3" customFormat="1" ht="12" x14ac:dyDescent="0.2"/>
    <row r="142" s="3" customFormat="1" ht="12" x14ac:dyDescent="0.2"/>
    <row r="143" s="3" customFormat="1" ht="12" x14ac:dyDescent="0.2"/>
    <row r="144" s="3" customFormat="1" ht="12" x14ac:dyDescent="0.2"/>
    <row r="145" s="3" customFormat="1" ht="12" x14ac:dyDescent="0.2"/>
    <row r="146" s="3" customFormat="1" ht="12" x14ac:dyDescent="0.2"/>
    <row r="147" s="3" customFormat="1" ht="12" x14ac:dyDescent="0.2"/>
    <row r="148" s="3" customFormat="1" ht="12" x14ac:dyDescent="0.2"/>
    <row r="149" s="3" customFormat="1" ht="12" x14ac:dyDescent="0.2"/>
    <row r="150" s="3" customFormat="1" ht="12" x14ac:dyDescent="0.2"/>
    <row r="151" s="3" customFormat="1" ht="12" x14ac:dyDescent="0.2"/>
  </sheetData>
  <sheetProtection selectLockedCells="1" selectUnlockedCells="1"/>
  <mergeCells count="2">
    <mergeCell ref="J1:K1"/>
    <mergeCell ref="J5:K5"/>
  </mergeCells>
  <dataValidations count="1">
    <dataValidation type="decimal" showErrorMessage="1" errorTitle="Fehler!!!" error="Er sind nur Punkte im Bereich von 0 bis 100 erlaubt" sqref="C3:C4">
      <formula1>0</formula1>
      <formula2>100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useFirstPageNumber="1" horizontalDpi="300" verticalDpi="300"/>
  <headerFooter alignWithMargins="0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7"/>
  <sheetViews>
    <sheetView showGridLines="0" tabSelected="1" workbookViewId="0">
      <selection activeCell="C3" sqref="C3"/>
    </sheetView>
  </sheetViews>
  <sheetFormatPr baseColWidth="10" defaultColWidth="11.5703125" defaultRowHeight="12.75" x14ac:dyDescent="0.2"/>
  <cols>
    <col min="1" max="1" width="7.140625" customWidth="1"/>
    <col min="2" max="2" width="36.140625" customWidth="1"/>
    <col min="3" max="3" width="8.140625" customWidth="1"/>
    <col min="4" max="4" width="7.140625" customWidth="1"/>
    <col min="5" max="5" width="10.7109375" customWidth="1"/>
    <col min="6" max="6" width="7.140625" customWidth="1"/>
    <col min="7" max="7" width="10.7109375" customWidth="1"/>
    <col min="8" max="9" width="7.140625" customWidth="1"/>
    <col min="10" max="11" width="3.5703125" customWidth="1"/>
    <col min="12" max="12" width="8.5703125" customWidth="1"/>
  </cols>
  <sheetData>
    <row r="1" spans="1:17" s="3" customFormat="1" ht="12.75" customHeight="1" x14ac:dyDescent="0.25">
      <c r="A1" s="40"/>
      <c r="B1" s="40" t="s">
        <v>1</v>
      </c>
      <c r="C1" s="40" t="s">
        <v>2</v>
      </c>
      <c r="D1" s="40"/>
      <c r="E1" s="40" t="s">
        <v>4</v>
      </c>
      <c r="F1" s="40" t="s">
        <v>5</v>
      </c>
      <c r="G1" s="40" t="s">
        <v>6</v>
      </c>
      <c r="H1" s="40" t="s">
        <v>2</v>
      </c>
      <c r="I1" s="40" t="s">
        <v>7</v>
      </c>
      <c r="J1" s="69" t="s">
        <v>8</v>
      </c>
      <c r="K1" s="69"/>
      <c r="L1" s="41" t="s">
        <v>9</v>
      </c>
      <c r="M1" s="42"/>
      <c r="N1" s="54"/>
      <c r="O1" s="42"/>
      <c r="P1" s="42"/>
      <c r="Q1" s="42"/>
    </row>
    <row r="2" spans="1:17" s="3" customFormat="1" ht="15" x14ac:dyDescent="0.25">
      <c r="A2" s="44"/>
      <c r="B2" s="44" t="s">
        <v>53</v>
      </c>
      <c r="C2" s="45"/>
      <c r="D2" s="45"/>
      <c r="E2" s="44"/>
      <c r="F2" s="40"/>
      <c r="G2" s="44"/>
      <c r="H2" s="44"/>
      <c r="I2" s="46"/>
      <c r="J2" s="40"/>
      <c r="K2" s="42"/>
      <c r="L2" s="41"/>
      <c r="M2" s="60"/>
      <c r="N2" s="54"/>
      <c r="O2" s="47"/>
      <c r="P2" s="42"/>
      <c r="Q2" s="42"/>
    </row>
    <row r="3" spans="1:17" s="3" customFormat="1" ht="15" x14ac:dyDescent="0.25">
      <c r="A3" s="44"/>
      <c r="B3" s="44" t="s">
        <v>12</v>
      </c>
      <c r="C3" s="50"/>
      <c r="D3" s="45"/>
      <c r="E3" s="44" t="str">
        <f>IF(ISNUMBER(C3),ROUND(C3,$A$17),"")</f>
        <v/>
      </c>
      <c r="F3" s="46">
        <v>20</v>
      </c>
      <c r="G3" s="44" t="str">
        <f>IF(ISNUMBER(C3),ROUND(C3*F3,$A$17),"")</f>
        <v/>
      </c>
      <c r="H3" s="44" t="str">
        <f>IF(ISNUMBER(E3),ROUND(E3,$A$17),"")</f>
        <v/>
      </c>
      <c r="I3" s="46" t="str">
        <f>IF(ISNUMBER(H3),VLOOKUP(ROUND(H3,$A$17),$A$34:$B$39,2,TRUE),"")</f>
        <v/>
      </c>
      <c r="J3" s="64" t="str">
        <f>IF(ISNUMBER(K8),K8,(IF(ISNUMBER(H8),IF(H8&gt;0,1,2),"")))</f>
        <v/>
      </c>
      <c r="K3" s="42"/>
      <c r="L3" s="41">
        <v>20</v>
      </c>
      <c r="M3" s="60"/>
      <c r="N3" s="62"/>
      <c r="O3" s="47"/>
      <c r="P3" s="42"/>
      <c r="Q3" s="42"/>
    </row>
    <row r="4" spans="1:17" s="3" customFormat="1" ht="15" x14ac:dyDescent="0.25">
      <c r="A4" s="44"/>
      <c r="B4" s="44" t="s">
        <v>13</v>
      </c>
      <c r="C4" s="50"/>
      <c r="D4" s="45"/>
      <c r="E4" s="44" t="str">
        <f>IF(ISNUMBER(C4),ROUND(C4,$A$17),"")</f>
        <v/>
      </c>
      <c r="F4" s="46">
        <v>10</v>
      </c>
      <c r="G4" s="44" t="str">
        <f>IF(ISNUMBER(C4),ROUND(C4*F4,$A$17),"")</f>
        <v/>
      </c>
      <c r="H4" s="44" t="str">
        <f>IF(ISNUMBER(E4),ROUND((E4),$A$17),"")</f>
        <v/>
      </c>
      <c r="I4" s="46" t="str">
        <f>IF(ISNUMBER(H4),VLOOKUP(ROUND(H4,$A$17),$A$34:$B$39,2,TRUE),"")</f>
        <v/>
      </c>
      <c r="J4" s="64" t="str">
        <f>IF(ISNUMBER(K8),K8,(IF(ISNUMBER(H8),IF(H8&gt;0,1,2),"")))</f>
        <v/>
      </c>
      <c r="K4" s="42"/>
      <c r="L4" s="41">
        <v>10</v>
      </c>
      <c r="M4" s="60"/>
      <c r="N4" s="62"/>
      <c r="O4" s="47"/>
      <c r="P4" s="42"/>
      <c r="Q4" s="42"/>
    </row>
    <row r="5" spans="1:17" s="3" customFormat="1" ht="15" x14ac:dyDescent="0.25">
      <c r="A5" s="44"/>
      <c r="B5" s="44" t="s">
        <v>54</v>
      </c>
      <c r="C5" s="45"/>
      <c r="D5" s="45"/>
      <c r="E5" s="44"/>
      <c r="F5" s="60"/>
      <c r="G5" s="60" t="str">
        <f>IF(AND(ISNUMBER(G3),ISNUMBER(G4)),ROUND(G3+G4,$A$17),"")</f>
        <v/>
      </c>
      <c r="H5" s="44" t="str">
        <f>IF(ISNUMBER(G5),ROUND((G5/30),$A$17),"")</f>
        <v/>
      </c>
      <c r="I5" s="46"/>
      <c r="J5" s="60"/>
      <c r="K5" s="60"/>
      <c r="L5" s="41">
        <v>30</v>
      </c>
      <c r="M5" s="60"/>
      <c r="N5" s="62" t="str">
        <f>IF(ISNUMBER(H5),ROUND((H5*L5),$A$19),"")</f>
        <v/>
      </c>
      <c r="O5" s="42"/>
      <c r="P5" s="42"/>
      <c r="Q5" s="42"/>
    </row>
    <row r="6" spans="1:17" s="3" customFormat="1" ht="15" x14ac:dyDescent="0.25">
      <c r="A6" s="44"/>
      <c r="B6" s="44"/>
      <c r="C6" s="45"/>
      <c r="D6" s="45"/>
      <c r="E6" s="44"/>
      <c r="F6" s="60"/>
      <c r="G6" s="60"/>
      <c r="H6" s="44"/>
      <c r="I6" s="46"/>
      <c r="J6" s="60"/>
      <c r="K6" s="60"/>
      <c r="L6" s="60"/>
      <c r="M6" s="60"/>
      <c r="N6" s="62"/>
      <c r="O6" s="42"/>
      <c r="P6" s="42"/>
      <c r="Q6" s="42"/>
    </row>
    <row r="7" spans="1:17" s="3" customFormat="1" ht="15" x14ac:dyDescent="0.25">
      <c r="A7" s="40"/>
      <c r="B7" s="40" t="s">
        <v>1</v>
      </c>
      <c r="C7" s="40" t="s">
        <v>2</v>
      </c>
      <c r="D7" s="40" t="s">
        <v>3</v>
      </c>
      <c r="E7" s="40" t="s">
        <v>4</v>
      </c>
      <c r="F7" s="40" t="s">
        <v>5</v>
      </c>
      <c r="G7" s="40" t="s">
        <v>6</v>
      </c>
      <c r="H7" s="40" t="s">
        <v>2</v>
      </c>
      <c r="I7" s="40" t="s">
        <v>7</v>
      </c>
      <c r="J7" s="67" t="s">
        <v>8</v>
      </c>
      <c r="K7" s="67"/>
      <c r="L7" s="60"/>
      <c r="M7" s="60"/>
      <c r="N7" s="62"/>
      <c r="O7" s="42"/>
      <c r="P7" s="42"/>
      <c r="Q7" s="42"/>
    </row>
    <row r="8" spans="1:17" s="3" customFormat="1" ht="15" x14ac:dyDescent="0.25">
      <c r="A8" s="44"/>
      <c r="B8" s="44" t="s">
        <v>55</v>
      </c>
      <c r="C8" s="44" t="str">
        <f>IF(ISNUMBER(H5),ROUND(H5,$A$17),"")</f>
        <v/>
      </c>
      <c r="D8" s="45"/>
      <c r="E8" s="44"/>
      <c r="F8" s="46">
        <v>30</v>
      </c>
      <c r="G8" s="44" t="str">
        <f>IF(ISNUMBER(C8),ROUND(C8*F8,$A$17),"")</f>
        <v/>
      </c>
      <c r="H8" s="44" t="str">
        <f>IF(ISNUMBER(C8),ROUND(C8,$A$17),"")</f>
        <v/>
      </c>
      <c r="I8" s="46" t="str">
        <f>IF(ISNUMBER(H8),VLOOKUP(ROUND(H8,$A$17),$A$34:$B$39,2,TRUE),"")</f>
        <v/>
      </c>
      <c r="J8" s="72" t="str">
        <f>IF(ISNUMBER(K8),K8,(IF(ISNUMBER(H8),IF(H8&gt;0,1,2),"")))</f>
        <v/>
      </c>
      <c r="K8" s="72"/>
      <c r="L8" s="41"/>
      <c r="M8" s="42"/>
      <c r="N8" s="62"/>
      <c r="O8" s="42"/>
      <c r="P8" s="42"/>
      <c r="Q8" s="42"/>
    </row>
    <row r="9" spans="1:17" s="3" customFormat="1" ht="15" x14ac:dyDescent="0.25">
      <c r="A9" s="44"/>
      <c r="B9" s="44" t="s">
        <v>56</v>
      </c>
      <c r="C9" s="45"/>
      <c r="D9" s="45"/>
      <c r="E9" s="45"/>
      <c r="F9" s="48"/>
      <c r="G9" s="45"/>
      <c r="H9" s="45"/>
      <c r="I9" s="40"/>
      <c r="J9" s="65"/>
      <c r="K9" s="66"/>
      <c r="L9" s="41"/>
      <c r="M9" s="42"/>
      <c r="N9" s="54" t="str">
        <f>IF(ISNUMBER(E9),ROUND(E9*F9,$A$19),"")</f>
        <v/>
      </c>
      <c r="O9" s="42"/>
      <c r="P9" s="42"/>
      <c r="Q9" s="42"/>
    </row>
    <row r="10" spans="1:17" s="3" customFormat="1" ht="15" x14ac:dyDescent="0.25">
      <c r="A10" s="44"/>
      <c r="B10" s="44" t="s">
        <v>57</v>
      </c>
      <c r="C10" s="51"/>
      <c r="D10" s="51"/>
      <c r="E10" s="44" t="str">
        <f>IF(AND(ISNUMBER(C10),ISNUMBER(D10)),ROUND(((ROUND(C10,$A$17)*2+ROUND(D10,$A$17))/3),$A$17),(IF(ISNUMBER(C10),ROUND(C10,$A$17),"")))</f>
        <v/>
      </c>
      <c r="F10" s="46">
        <v>20</v>
      </c>
      <c r="G10" s="44" t="str">
        <f>IF(ISNUMBER(E10),ROUND(E10*F10,$A$17),"")</f>
        <v/>
      </c>
      <c r="H10" s="44" t="str">
        <f>IF(ISNUMBER(E10),ROUND(E10,$A$17),"")</f>
        <v/>
      </c>
      <c r="I10" s="46" t="str">
        <f>IF(ISNUMBER(H10),VLOOKUP(ROUND(H10,$A$17),note,2,TRUE),"")</f>
        <v/>
      </c>
      <c r="J10" s="65" t="str">
        <f>IF(ISNUMBER(K10),K10,(IF(ISNUMBER(H10),IF(H10&gt;49.4,1,2),"")))</f>
        <v/>
      </c>
      <c r="K10" s="63"/>
      <c r="L10" s="41">
        <v>20</v>
      </c>
      <c r="M10" s="42"/>
      <c r="N10" s="54" t="str">
        <f>IF(ISNUMBER(E10),ROUND(E10*F10,$A$19),"")</f>
        <v/>
      </c>
      <c r="O10" s="42"/>
      <c r="P10" s="42"/>
      <c r="Q10" s="42"/>
    </row>
    <row r="11" spans="1:17" s="3" customFormat="1" ht="15" x14ac:dyDescent="0.25">
      <c r="A11" s="44"/>
      <c r="B11" s="49" t="s">
        <v>58</v>
      </c>
      <c r="C11" s="51"/>
      <c r="D11" s="51"/>
      <c r="E11" s="44" t="str">
        <f>IF(AND(ISNUMBER(C11),ISNUMBER(D11)),ROUND(((ROUND(C11,$A$17)*2+ROUND(D11,$A$17))/3),$A$17),(IF(ISNUMBER(C11),ROUND(C11,$A$17),"")))</f>
        <v/>
      </c>
      <c r="F11" s="46">
        <v>10</v>
      </c>
      <c r="G11" s="44" t="str">
        <f>IF(ISNUMBER(E11),ROUND(E11*F11,$A$17),"")</f>
        <v/>
      </c>
      <c r="H11" s="44" t="str">
        <f>IF(ISNUMBER(E11),ROUND(E11,$A$17),"")</f>
        <v/>
      </c>
      <c r="I11" s="46" t="str">
        <f>IF(ISNUMBER(H11),VLOOKUP(ROUND(H11,$A$17),note,2,TRUE),"")</f>
        <v/>
      </c>
      <c r="J11" s="65" t="str">
        <f>IF(ISNUMBER(K11),K11,(IF(ISNUMBER(H11),IF(H11&gt;49.4,1,2),"")))</f>
        <v/>
      </c>
      <c r="K11" s="63"/>
      <c r="L11" s="41">
        <v>10</v>
      </c>
      <c r="M11" s="42"/>
      <c r="N11" s="54" t="str">
        <f>IF(ISNUMBER(E11),ROUND(E11*F11,$A$19),"")</f>
        <v/>
      </c>
      <c r="O11" s="42"/>
      <c r="P11" s="42"/>
      <c r="Q11" s="42"/>
    </row>
    <row r="12" spans="1:17" s="3" customFormat="1" ht="15" x14ac:dyDescent="0.25">
      <c r="A12" s="44"/>
      <c r="B12" s="49" t="s">
        <v>32</v>
      </c>
      <c r="C12" s="51"/>
      <c r="D12" s="45"/>
      <c r="E12" s="44" t="str">
        <f>IF(ISNUMBER(C12),ROUND(C12,$A$17),"")</f>
        <v/>
      </c>
      <c r="F12" s="46">
        <v>40</v>
      </c>
      <c r="G12" s="44" t="str">
        <f>IF(ISNUMBER(E12),ROUND(E12*F12,$A$17),"")</f>
        <v/>
      </c>
      <c r="H12" s="44" t="str">
        <f>IF(ISNUMBER(E12),ROUND(E12,$A$17),"")</f>
        <v/>
      </c>
      <c r="I12" s="46" t="str">
        <f>IF(ISNUMBER(H12),VLOOKUP(ROUND(H12,$A$17),note,2,TRUE),"")</f>
        <v/>
      </c>
      <c r="J12" s="65" t="str">
        <f>IF(ISNUMBER(K12),K12,(IF(ISNUMBER(H12),IF(H12&gt;49.4,1,2),"")))</f>
        <v/>
      </c>
      <c r="K12" s="63"/>
      <c r="L12" s="41">
        <v>40</v>
      </c>
      <c r="M12" s="42"/>
      <c r="N12" s="54" t="str">
        <f>IF(ISNUMBER(E12),ROUND(E12*F12,$A$19),"")</f>
        <v/>
      </c>
      <c r="O12" s="42"/>
      <c r="P12" s="42"/>
      <c r="Q12" s="42"/>
    </row>
    <row r="13" spans="1:17" s="3" customFormat="1" ht="15" x14ac:dyDescent="0.25">
      <c r="A13" s="44"/>
      <c r="B13" s="49" t="s">
        <v>59</v>
      </c>
      <c r="C13" s="45"/>
      <c r="D13" s="45"/>
      <c r="E13" s="44"/>
      <c r="F13" s="46"/>
      <c r="G13" s="45" t="str">
        <f>IF(AND(ISNUMBER(G10),ISNUMBER(G11),ISNUMBER(G12)),ROUND(G10+G11+G12,$A$17),"")</f>
        <v/>
      </c>
      <c r="H13" s="61" t="str">
        <f>IF(ISNUMBER(G13),ROUND((G13/70),$A$17),"")</f>
        <v/>
      </c>
      <c r="I13" s="40" t="str">
        <f>IF(ISNUMBER(H13),VLOOKUP(ROUND(H13,$A$17),note,2,TRUE),"")</f>
        <v/>
      </c>
      <c r="J13" s="46"/>
      <c r="K13" s="46"/>
      <c r="L13" s="41"/>
      <c r="M13" s="42"/>
      <c r="N13" s="54"/>
      <c r="O13" s="42"/>
      <c r="P13" s="42"/>
      <c r="Q13" s="42"/>
    </row>
    <row r="14" spans="1:17" s="3" customFormat="1" ht="15" x14ac:dyDescent="0.25">
      <c r="A14" s="44"/>
      <c r="B14" s="49"/>
      <c r="C14" s="45"/>
      <c r="D14" s="45"/>
      <c r="E14" s="44"/>
      <c r="F14" s="46"/>
      <c r="G14" s="45"/>
      <c r="H14" s="61"/>
      <c r="I14" s="40"/>
      <c r="J14" s="46"/>
      <c r="K14" s="46"/>
      <c r="L14" s="41"/>
      <c r="M14" s="42"/>
      <c r="N14" s="54"/>
      <c r="O14" s="42"/>
      <c r="P14" s="42"/>
      <c r="Q14" s="42"/>
    </row>
    <row r="15" spans="1:17" s="3" customFormat="1" ht="15" x14ac:dyDescent="0.25">
      <c r="A15" s="45"/>
      <c r="B15" s="45" t="s">
        <v>33</v>
      </c>
      <c r="C15" s="52" t="str">
        <f>IF(AND(ISNUMBER(N5),ISNUMBER(N10),ISNUMBER(N11),ISNUMBER(N12)),ROUND((N5+N10+N11+N12)/100,$A$19),"")</f>
        <v/>
      </c>
      <c r="D15" s="45"/>
      <c r="E15" s="45"/>
      <c r="F15" s="45"/>
      <c r="G15" s="61" t="str">
        <f>IF(AND(ISNUMBER(G8),ISNUMBER(G10),ISNUMBER(G11),ISNUMBER(G12)),ROUND(G8+G10+G11+G12,$A$17),"")</f>
        <v/>
      </c>
      <c r="H15" s="61" t="str">
        <f>IF(ISNUMBER(G15),ROUND((G15/100),$A$17),"")</f>
        <v/>
      </c>
      <c r="I15" s="40" t="str">
        <f>IF(ISNUMBER(H15),VLOOKUP(ROUND(H15,$A$17),note,2,TRUE),"")</f>
        <v/>
      </c>
      <c r="J15" s="70" t="str">
        <f>IF(ISNUMBER(I15),IF(A30,IF(I15&lt;5,6,7),7),"")</f>
        <v/>
      </c>
      <c r="K15" s="70"/>
      <c r="L15" s="71" t="str">
        <f>IF(J15=6,"bestanden",IF(J15=7,"nicht bestanden",""))</f>
        <v/>
      </c>
      <c r="M15" s="71"/>
      <c r="N15" s="43" t="str">
        <f>IF(ISNUMBER(E35),ROUND(E35*F35,$A$19),"")</f>
        <v/>
      </c>
      <c r="O15" s="42"/>
      <c r="P15" s="42"/>
      <c r="Q15" s="42"/>
    </row>
    <row r="16" spans="1:17" s="3" customFormat="1" ht="14.25" x14ac:dyDescent="0.2">
      <c r="A16" s="53" t="s">
        <v>10</v>
      </c>
      <c r="B16" s="53"/>
      <c r="C16" s="53" t="e">
        <f>(C3,C4,C10,C11,C12,D10,D11)</f>
        <v>#VALUE!</v>
      </c>
      <c r="D16" s="53" t="e">
        <f>(C10,C11)</f>
        <v>#VALUE!</v>
      </c>
      <c r="E16" s="53" t="e">
        <f>(H3,H4,H5,H8,H10,H11,H12,H13,H15)</f>
        <v>#VALUE!</v>
      </c>
      <c r="F16" s="53" t="e">
        <f>(I3,I4,I8,I10,I11,I12,I13,I15)</f>
        <v>#VALUE!</v>
      </c>
      <c r="G16" s="53" t="e">
        <f>(J3,J4,J8,J10,J11,J12)</f>
        <v>#VALUE!</v>
      </c>
      <c r="H16" s="53" t="e">
        <f>(K8,K10,K11,K12)</f>
        <v>#VALUE!</v>
      </c>
      <c r="I16" s="53" t="str">
        <f>J15</f>
        <v/>
      </c>
      <c r="J16" s="53" t="e">
        <f>(A15,A2,A3,A4,A9,A12,A10,A11)</f>
        <v>#VALUE!</v>
      </c>
      <c r="K16" s="53" t="e">
        <f>(C10,C11)</f>
        <v>#VALUE!</v>
      </c>
      <c r="L16" s="53"/>
      <c r="M16" s="53"/>
      <c r="N16" s="54" t="str">
        <f>C15</f>
        <v/>
      </c>
      <c r="O16" s="53" t="e">
        <f>(L2,L3,L4,L9,L12,L10,L11)</f>
        <v>#VALUE!</v>
      </c>
      <c r="P16" s="42"/>
      <c r="Q16" s="42"/>
    </row>
    <row r="17" spans="1:17" s="3" customFormat="1" ht="14.25" x14ac:dyDescent="0.2">
      <c r="A17" s="53">
        <v>0</v>
      </c>
      <c r="B17" s="55" t="s">
        <v>15</v>
      </c>
      <c r="C17" s="56" t="s">
        <v>16</v>
      </c>
      <c r="D17" s="56" t="s">
        <v>17</v>
      </c>
      <c r="E17" s="56" t="s">
        <v>2</v>
      </c>
      <c r="F17" s="56" t="s">
        <v>18</v>
      </c>
      <c r="G17" s="56" t="s">
        <v>19</v>
      </c>
      <c r="H17" s="56" t="s">
        <v>20</v>
      </c>
      <c r="I17" s="56" t="s">
        <v>21</v>
      </c>
      <c r="J17" s="56" t="s">
        <v>22</v>
      </c>
      <c r="K17" s="56" t="s">
        <v>23</v>
      </c>
      <c r="L17" s="56" t="s">
        <v>24</v>
      </c>
      <c r="M17" s="56" t="s">
        <v>25</v>
      </c>
      <c r="N17" s="54" t="s">
        <v>26</v>
      </c>
      <c r="O17" s="53" t="s">
        <v>9</v>
      </c>
      <c r="P17" s="42"/>
      <c r="Q17" s="42"/>
    </row>
    <row r="18" spans="1:17" s="3" customFormat="1" ht="14.25" x14ac:dyDescent="0.2">
      <c r="A18" s="53">
        <v>1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4"/>
      <c r="O18" s="53"/>
      <c r="P18" s="42"/>
      <c r="Q18" s="42"/>
    </row>
    <row r="19" spans="1:17" s="3" customFormat="1" ht="14.25" x14ac:dyDescent="0.2">
      <c r="A19" s="53">
        <v>2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4"/>
      <c r="O19" s="53"/>
      <c r="P19" s="42"/>
      <c r="Q19" s="42"/>
    </row>
    <row r="20" spans="1:17" s="3" customFormat="1" ht="14.25" x14ac:dyDescent="0.2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4"/>
      <c r="O20" s="53"/>
      <c r="P20" s="42"/>
      <c r="Q20" s="42"/>
    </row>
    <row r="21" spans="1:17" s="3" customFormat="1" ht="14.25" x14ac:dyDescent="0.2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4"/>
      <c r="O21" s="53"/>
      <c r="P21" s="42"/>
      <c r="Q21" s="42"/>
    </row>
    <row r="22" spans="1:17" s="3" customFormat="1" ht="14.25" x14ac:dyDescent="0.2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4"/>
      <c r="O22" s="53"/>
      <c r="P22" s="42"/>
      <c r="Q22" s="42"/>
    </row>
    <row r="23" spans="1:17" s="3" customFormat="1" ht="15" x14ac:dyDescent="0.25">
      <c r="A23" s="53"/>
      <c r="B23" s="57" t="s">
        <v>27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4"/>
      <c r="O23" s="53"/>
      <c r="P23" s="42"/>
      <c r="Q23" s="42"/>
    </row>
    <row r="24" spans="1:17" s="3" customFormat="1" ht="14.25" x14ac:dyDescent="0.2">
      <c r="A24" s="56" t="b">
        <f>COUNTIF(I10:I12,"=6")&lt;=0</f>
        <v>1</v>
      </c>
      <c r="B24" s="56" t="s">
        <v>34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4"/>
      <c r="O24" s="53"/>
      <c r="P24" s="42"/>
      <c r="Q24" s="42"/>
    </row>
    <row r="25" spans="1:17" s="3" customFormat="1" ht="14.25" x14ac:dyDescent="0.2">
      <c r="A25" s="56" t="b">
        <f>COUNTIF(I10:I11,"&lt;=4")&gt;=1</f>
        <v>0</v>
      </c>
      <c r="B25" s="56" t="s">
        <v>35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4"/>
      <c r="O25" s="53"/>
      <c r="P25" s="42"/>
      <c r="Q25" s="42"/>
    </row>
    <row r="26" spans="1:17" s="3" customFormat="1" ht="14.25" x14ac:dyDescent="0.2">
      <c r="A26" s="56" t="b">
        <f>IF(I12&lt;5,TRUE,FALSE)</f>
        <v>0</v>
      </c>
      <c r="B26" s="56" t="s">
        <v>36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4"/>
      <c r="O26" s="53"/>
      <c r="P26" s="42"/>
      <c r="Q26" s="42"/>
    </row>
    <row r="27" spans="1:17" s="3" customFormat="1" ht="14.25" x14ac:dyDescent="0.2">
      <c r="A27" s="56" t="b">
        <f>IF(I13&lt;5,TRUE,FALSE)</f>
        <v>0</v>
      </c>
      <c r="B27" s="56" t="s">
        <v>37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4"/>
      <c r="O27" s="53"/>
      <c r="P27" s="42"/>
      <c r="Q27" s="42"/>
    </row>
    <row r="28" spans="1:17" s="3" customFormat="1" ht="14.25" x14ac:dyDescent="0.2">
      <c r="A28" s="56" t="b">
        <f>IF(I15&lt;5,TRUE,FALSE)</f>
        <v>0</v>
      </c>
      <c r="B28" s="56" t="s">
        <v>38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4"/>
      <c r="O28" s="53"/>
      <c r="P28" s="42"/>
      <c r="Q28" s="42"/>
    </row>
    <row r="29" spans="1:17" s="3" customFormat="1" ht="14.25" x14ac:dyDescent="0.2">
      <c r="A29" s="56" t="b">
        <f>ISNUMBER(I15)</f>
        <v>0</v>
      </c>
      <c r="B29" s="56" t="s">
        <v>28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4"/>
      <c r="O29" s="53"/>
      <c r="P29" s="42"/>
      <c r="Q29" s="42"/>
    </row>
    <row r="30" spans="1:17" s="3" customFormat="1" ht="14.25" x14ac:dyDescent="0.2">
      <c r="A30" s="56" t="b">
        <f>AND(A24:A29)</f>
        <v>0</v>
      </c>
      <c r="B30" s="56" t="s">
        <v>29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4"/>
      <c r="O30" s="53"/>
      <c r="P30" s="42"/>
      <c r="Q30" s="42"/>
    </row>
    <row r="31" spans="1:17" s="3" customFormat="1" ht="14.25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4"/>
      <c r="O31" s="53"/>
      <c r="P31" s="42"/>
      <c r="Q31" s="42"/>
    </row>
    <row r="32" spans="1:17" s="3" customFormat="1" ht="14.25" x14ac:dyDescent="0.2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4"/>
      <c r="O32" s="53"/>
      <c r="P32" s="42"/>
      <c r="Q32" s="42"/>
    </row>
    <row r="33" spans="1:17" s="3" customFormat="1" ht="15" x14ac:dyDescent="0.25">
      <c r="A33" s="53"/>
      <c r="B33" s="57" t="s">
        <v>30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4"/>
      <c r="O33" s="53"/>
      <c r="P33" s="42"/>
      <c r="Q33" s="42"/>
    </row>
    <row r="34" spans="1:17" s="3" customFormat="1" ht="14.25" x14ac:dyDescent="0.2">
      <c r="A34" s="53">
        <v>0</v>
      </c>
      <c r="B34" s="53">
        <v>6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4"/>
      <c r="O34" s="53"/>
      <c r="P34" s="42"/>
      <c r="Q34" s="42"/>
    </row>
    <row r="35" spans="1:17" s="3" customFormat="1" ht="14.25" x14ac:dyDescent="0.2">
      <c r="A35" s="53">
        <v>30</v>
      </c>
      <c r="B35" s="53">
        <v>5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4"/>
      <c r="O35" s="53"/>
      <c r="P35" s="42"/>
      <c r="Q35" s="42"/>
    </row>
    <row r="36" spans="1:17" s="3" customFormat="1" ht="14.25" x14ac:dyDescent="0.2">
      <c r="A36" s="53">
        <v>50</v>
      </c>
      <c r="B36" s="53">
        <v>4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4"/>
      <c r="O36" s="53"/>
      <c r="P36" s="42"/>
      <c r="Q36" s="42"/>
    </row>
    <row r="37" spans="1:17" s="3" customFormat="1" ht="14.25" x14ac:dyDescent="0.2">
      <c r="A37" s="53">
        <v>67</v>
      </c>
      <c r="B37" s="53">
        <v>3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4"/>
      <c r="O37" s="53"/>
      <c r="P37" s="42"/>
      <c r="Q37" s="42"/>
    </row>
    <row r="38" spans="1:17" s="3" customFormat="1" ht="14.25" x14ac:dyDescent="0.2">
      <c r="A38" s="53">
        <v>81</v>
      </c>
      <c r="B38" s="53">
        <v>2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4"/>
      <c r="O38" s="53"/>
      <c r="P38" s="42"/>
      <c r="Q38" s="42"/>
    </row>
    <row r="39" spans="1:17" s="3" customFormat="1" ht="14.25" x14ac:dyDescent="0.2">
      <c r="A39" s="53">
        <v>92</v>
      </c>
      <c r="B39" s="53">
        <v>1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4"/>
      <c r="O39" s="53"/>
      <c r="P39" s="42"/>
      <c r="Q39" s="42"/>
    </row>
    <row r="40" spans="1:17" s="3" customFormat="1" ht="14.25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4"/>
      <c r="O40" s="53"/>
      <c r="P40" s="42"/>
      <c r="Q40" s="42"/>
    </row>
    <row r="41" spans="1:17" s="3" customFormat="1" ht="14.25" x14ac:dyDescent="0.2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3"/>
      <c r="P41" s="42"/>
      <c r="Q41" s="42"/>
    </row>
    <row r="42" spans="1:17" s="3" customFormat="1" ht="14.25" x14ac:dyDescent="0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4"/>
      <c r="O42" s="53"/>
      <c r="P42" s="42"/>
      <c r="Q42" s="42"/>
    </row>
    <row r="43" spans="1:17" s="3" customFormat="1" ht="14.25" x14ac:dyDescent="0.2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53"/>
      <c r="P43" s="42"/>
      <c r="Q43" s="42"/>
    </row>
    <row r="44" spans="1:17" s="3" customFormat="1" ht="14.25" x14ac:dyDescent="0.2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4"/>
      <c r="O44" s="53"/>
      <c r="P44" s="42"/>
      <c r="Q44" s="42"/>
    </row>
    <row r="45" spans="1:17" s="3" customFormat="1" ht="12" x14ac:dyDescent="0.2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9"/>
      <c r="O45" s="58"/>
    </row>
    <row r="46" spans="1:17" s="3" customFormat="1" ht="12" x14ac:dyDescent="0.2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9"/>
      <c r="O46" s="58"/>
    </row>
    <row r="47" spans="1:17" s="3" customFormat="1" ht="12" x14ac:dyDescent="0.2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9"/>
      <c r="O47" s="58"/>
    </row>
    <row r="48" spans="1:17" s="3" customFormat="1" ht="12" x14ac:dyDescent="0.2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9"/>
      <c r="O48" s="58"/>
    </row>
    <row r="49" spans="1:15" s="3" customFormat="1" ht="12" x14ac:dyDescent="0.2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9"/>
      <c r="O49" s="58"/>
    </row>
    <row r="50" spans="1:15" s="3" customFormat="1" ht="12" x14ac:dyDescent="0.2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9"/>
      <c r="O50" s="58"/>
    </row>
    <row r="51" spans="1:15" s="3" customFormat="1" ht="12" x14ac:dyDescent="0.2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9"/>
      <c r="O51" s="58"/>
    </row>
    <row r="52" spans="1:15" s="3" customFormat="1" ht="12" x14ac:dyDescent="0.2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9"/>
      <c r="O52" s="58"/>
    </row>
    <row r="53" spans="1:15" s="3" customFormat="1" ht="12" x14ac:dyDescent="0.2">
      <c r="N53" s="12"/>
    </row>
    <row r="54" spans="1:15" s="3" customFormat="1" ht="12" x14ac:dyDescent="0.2">
      <c r="N54" s="12"/>
    </row>
    <row r="55" spans="1:15" s="3" customFormat="1" ht="12" x14ac:dyDescent="0.2">
      <c r="N55" s="12"/>
    </row>
    <row r="56" spans="1:15" s="3" customFormat="1" ht="12" x14ac:dyDescent="0.2">
      <c r="N56" s="12"/>
    </row>
    <row r="57" spans="1:15" s="3" customFormat="1" ht="12" x14ac:dyDescent="0.2">
      <c r="N57" s="12"/>
    </row>
    <row r="58" spans="1:15" s="3" customFormat="1" ht="12" x14ac:dyDescent="0.2">
      <c r="N58" s="12"/>
    </row>
    <row r="59" spans="1:15" s="3" customFormat="1" ht="12" x14ac:dyDescent="0.2">
      <c r="N59" s="12"/>
    </row>
    <row r="60" spans="1:15" s="3" customFormat="1" ht="12" x14ac:dyDescent="0.2">
      <c r="N60" s="12"/>
    </row>
    <row r="61" spans="1:15" s="3" customFormat="1" ht="12" x14ac:dyDescent="0.2">
      <c r="N61" s="12"/>
    </row>
    <row r="62" spans="1:15" s="3" customFormat="1" ht="12" x14ac:dyDescent="0.2">
      <c r="N62" s="12"/>
    </row>
    <row r="63" spans="1:15" s="3" customFormat="1" ht="12" x14ac:dyDescent="0.2">
      <c r="N63" s="12"/>
    </row>
    <row r="64" spans="1:15" s="3" customFormat="1" ht="12" x14ac:dyDescent="0.2">
      <c r="N64" s="12"/>
    </row>
    <row r="65" spans="14:14" s="3" customFormat="1" ht="12" x14ac:dyDescent="0.2">
      <c r="N65" s="12"/>
    </row>
    <row r="66" spans="14:14" s="3" customFormat="1" ht="12" x14ac:dyDescent="0.2">
      <c r="N66" s="12"/>
    </row>
    <row r="67" spans="14:14" s="3" customFormat="1" ht="12" x14ac:dyDescent="0.2">
      <c r="N67" s="12"/>
    </row>
    <row r="68" spans="14:14" s="3" customFormat="1" ht="12" x14ac:dyDescent="0.2">
      <c r="N68" s="12"/>
    </row>
    <row r="69" spans="14:14" s="3" customFormat="1" ht="12" x14ac:dyDescent="0.2">
      <c r="N69" s="12"/>
    </row>
    <row r="70" spans="14:14" s="3" customFormat="1" ht="12" x14ac:dyDescent="0.2">
      <c r="N70" s="12"/>
    </row>
    <row r="71" spans="14:14" s="3" customFormat="1" ht="12" x14ac:dyDescent="0.2">
      <c r="N71" s="12"/>
    </row>
    <row r="72" spans="14:14" s="3" customFormat="1" ht="12" x14ac:dyDescent="0.2">
      <c r="N72" s="12"/>
    </row>
    <row r="73" spans="14:14" s="3" customFormat="1" ht="12" x14ac:dyDescent="0.2">
      <c r="N73" s="12"/>
    </row>
    <row r="74" spans="14:14" s="3" customFormat="1" ht="12" x14ac:dyDescent="0.2">
      <c r="N74" s="12"/>
    </row>
    <row r="75" spans="14:14" s="3" customFormat="1" ht="12" x14ac:dyDescent="0.2">
      <c r="N75" s="12"/>
    </row>
    <row r="76" spans="14:14" s="3" customFormat="1" ht="12" x14ac:dyDescent="0.2">
      <c r="N76" s="12"/>
    </row>
    <row r="77" spans="14:14" s="3" customFormat="1" ht="12" x14ac:dyDescent="0.2">
      <c r="N77" s="12"/>
    </row>
    <row r="78" spans="14:14" s="3" customFormat="1" ht="12" x14ac:dyDescent="0.2">
      <c r="N78" s="12"/>
    </row>
    <row r="79" spans="14:14" s="3" customFormat="1" ht="12" x14ac:dyDescent="0.2">
      <c r="N79" s="12"/>
    </row>
    <row r="80" spans="14:14" s="3" customFormat="1" ht="12" x14ac:dyDescent="0.2">
      <c r="N80" s="12"/>
    </row>
    <row r="81" spans="14:14" s="3" customFormat="1" ht="12" x14ac:dyDescent="0.2">
      <c r="N81" s="12"/>
    </row>
    <row r="82" spans="14:14" s="3" customFormat="1" ht="12" x14ac:dyDescent="0.2">
      <c r="N82" s="12"/>
    </row>
    <row r="83" spans="14:14" s="3" customFormat="1" ht="12" x14ac:dyDescent="0.2">
      <c r="N83" s="12"/>
    </row>
    <row r="84" spans="14:14" s="3" customFormat="1" ht="12" x14ac:dyDescent="0.2">
      <c r="N84" s="12"/>
    </row>
    <row r="85" spans="14:14" s="3" customFormat="1" ht="12" x14ac:dyDescent="0.2">
      <c r="N85" s="12"/>
    </row>
    <row r="86" spans="14:14" s="3" customFormat="1" ht="12" x14ac:dyDescent="0.2">
      <c r="N86" s="12"/>
    </row>
    <row r="87" spans="14:14" s="3" customFormat="1" ht="12" x14ac:dyDescent="0.2">
      <c r="N87" s="12"/>
    </row>
    <row r="88" spans="14:14" s="3" customFormat="1" ht="12" x14ac:dyDescent="0.2">
      <c r="N88" s="12"/>
    </row>
    <row r="89" spans="14:14" s="3" customFormat="1" ht="12" x14ac:dyDescent="0.2">
      <c r="N89" s="12"/>
    </row>
    <row r="90" spans="14:14" s="3" customFormat="1" ht="12" x14ac:dyDescent="0.2">
      <c r="N90" s="12"/>
    </row>
    <row r="91" spans="14:14" s="3" customFormat="1" ht="12" x14ac:dyDescent="0.2">
      <c r="N91" s="12"/>
    </row>
    <row r="92" spans="14:14" s="3" customFormat="1" ht="12" x14ac:dyDescent="0.2">
      <c r="N92" s="12"/>
    </row>
    <row r="93" spans="14:14" s="3" customFormat="1" ht="12" x14ac:dyDescent="0.2">
      <c r="N93" s="12"/>
    </row>
    <row r="94" spans="14:14" s="3" customFormat="1" ht="12" x14ac:dyDescent="0.2">
      <c r="N94" s="12"/>
    </row>
    <row r="95" spans="14:14" s="3" customFormat="1" ht="12" x14ac:dyDescent="0.2">
      <c r="N95" s="12"/>
    </row>
    <row r="96" spans="14:14" s="3" customFormat="1" ht="12" x14ac:dyDescent="0.2">
      <c r="N96" s="12"/>
    </row>
    <row r="97" spans="14:14" s="3" customFormat="1" ht="12" x14ac:dyDescent="0.2">
      <c r="N97" s="12"/>
    </row>
    <row r="98" spans="14:14" s="3" customFormat="1" ht="12" x14ac:dyDescent="0.2">
      <c r="N98" s="12"/>
    </row>
    <row r="99" spans="14:14" s="3" customFormat="1" ht="12" x14ac:dyDescent="0.2">
      <c r="N99" s="12"/>
    </row>
    <row r="100" spans="14:14" s="3" customFormat="1" ht="12" x14ac:dyDescent="0.2">
      <c r="N100" s="12"/>
    </row>
    <row r="101" spans="14:14" s="3" customFormat="1" ht="12" x14ac:dyDescent="0.2">
      <c r="N101" s="12"/>
    </row>
    <row r="102" spans="14:14" s="3" customFormat="1" ht="12" x14ac:dyDescent="0.2">
      <c r="N102" s="12"/>
    </row>
    <row r="103" spans="14:14" s="3" customFormat="1" ht="12" x14ac:dyDescent="0.2">
      <c r="N103" s="12"/>
    </row>
    <row r="104" spans="14:14" s="3" customFormat="1" ht="12" x14ac:dyDescent="0.2">
      <c r="N104" s="12"/>
    </row>
    <row r="105" spans="14:14" s="3" customFormat="1" ht="12" x14ac:dyDescent="0.2">
      <c r="N105" s="12"/>
    </row>
    <row r="106" spans="14:14" s="3" customFormat="1" ht="12" x14ac:dyDescent="0.2">
      <c r="N106" s="12"/>
    </row>
    <row r="107" spans="14:14" s="3" customFormat="1" ht="12" x14ac:dyDescent="0.2">
      <c r="N107" s="12"/>
    </row>
    <row r="108" spans="14:14" s="3" customFormat="1" ht="12" x14ac:dyDescent="0.2">
      <c r="N108" s="12"/>
    </row>
    <row r="109" spans="14:14" s="3" customFormat="1" ht="12" x14ac:dyDescent="0.2">
      <c r="N109" s="12"/>
    </row>
    <row r="110" spans="14:14" s="3" customFormat="1" ht="12" x14ac:dyDescent="0.2">
      <c r="N110" s="12"/>
    </row>
    <row r="111" spans="14:14" s="3" customFormat="1" ht="12" x14ac:dyDescent="0.2">
      <c r="N111" s="12"/>
    </row>
    <row r="112" spans="14:14" s="3" customFormat="1" ht="12" x14ac:dyDescent="0.2">
      <c r="N112" s="12"/>
    </row>
    <row r="113" spans="14:14" s="3" customFormat="1" ht="12" x14ac:dyDescent="0.2">
      <c r="N113" s="12"/>
    </row>
    <row r="114" spans="14:14" s="3" customFormat="1" ht="12" x14ac:dyDescent="0.2">
      <c r="N114" s="12"/>
    </row>
    <row r="115" spans="14:14" s="3" customFormat="1" ht="12" x14ac:dyDescent="0.2">
      <c r="N115" s="12"/>
    </row>
    <row r="116" spans="14:14" s="3" customFormat="1" ht="12" x14ac:dyDescent="0.2">
      <c r="N116" s="12"/>
    </row>
    <row r="117" spans="14:14" s="3" customFormat="1" ht="12" x14ac:dyDescent="0.2">
      <c r="N117" s="12"/>
    </row>
    <row r="118" spans="14:14" s="3" customFormat="1" ht="12" x14ac:dyDescent="0.2">
      <c r="N118" s="12"/>
    </row>
    <row r="119" spans="14:14" s="3" customFormat="1" ht="12" x14ac:dyDescent="0.2">
      <c r="N119" s="12"/>
    </row>
    <row r="120" spans="14:14" s="3" customFormat="1" ht="12" x14ac:dyDescent="0.2">
      <c r="N120" s="12"/>
    </row>
    <row r="121" spans="14:14" s="3" customFormat="1" ht="12" x14ac:dyDescent="0.2">
      <c r="N121" s="12"/>
    </row>
    <row r="122" spans="14:14" s="3" customFormat="1" ht="12" x14ac:dyDescent="0.2">
      <c r="N122" s="12"/>
    </row>
    <row r="123" spans="14:14" s="3" customFormat="1" ht="12" x14ac:dyDescent="0.2">
      <c r="N123" s="12"/>
    </row>
    <row r="124" spans="14:14" s="3" customFormat="1" ht="12" x14ac:dyDescent="0.2">
      <c r="N124" s="12"/>
    </row>
    <row r="125" spans="14:14" s="3" customFormat="1" ht="12" x14ac:dyDescent="0.2">
      <c r="N125" s="12"/>
    </row>
    <row r="126" spans="14:14" s="3" customFormat="1" ht="12" x14ac:dyDescent="0.2">
      <c r="N126" s="12"/>
    </row>
    <row r="127" spans="14:14" s="3" customFormat="1" ht="12" x14ac:dyDescent="0.2">
      <c r="N127" s="12"/>
    </row>
    <row r="128" spans="14:14" s="3" customFormat="1" ht="12" x14ac:dyDescent="0.2">
      <c r="N128" s="12"/>
    </row>
    <row r="129" spans="14:14" s="3" customFormat="1" ht="12" x14ac:dyDescent="0.2">
      <c r="N129" s="12"/>
    </row>
    <row r="130" spans="14:14" s="3" customFormat="1" ht="12" x14ac:dyDescent="0.2">
      <c r="N130" s="12"/>
    </row>
    <row r="131" spans="14:14" s="3" customFormat="1" ht="12" x14ac:dyDescent="0.2">
      <c r="N131" s="12"/>
    </row>
    <row r="132" spans="14:14" s="3" customFormat="1" ht="12" x14ac:dyDescent="0.2">
      <c r="N132" s="12"/>
    </row>
    <row r="133" spans="14:14" s="3" customFormat="1" ht="12" x14ac:dyDescent="0.2">
      <c r="N133" s="12"/>
    </row>
    <row r="134" spans="14:14" s="3" customFormat="1" ht="12" x14ac:dyDescent="0.2">
      <c r="N134" s="12"/>
    </row>
    <row r="135" spans="14:14" s="3" customFormat="1" ht="12" x14ac:dyDescent="0.2">
      <c r="N135" s="12"/>
    </row>
    <row r="136" spans="14:14" s="3" customFormat="1" ht="12" x14ac:dyDescent="0.2">
      <c r="N136" s="12"/>
    </row>
    <row r="137" spans="14:14" s="3" customFormat="1" ht="12" x14ac:dyDescent="0.2">
      <c r="N137" s="12"/>
    </row>
    <row r="138" spans="14:14" s="3" customFormat="1" ht="12" x14ac:dyDescent="0.2">
      <c r="N138" s="12"/>
    </row>
    <row r="139" spans="14:14" s="3" customFormat="1" ht="12" x14ac:dyDescent="0.2">
      <c r="N139" s="12"/>
    </row>
    <row r="140" spans="14:14" s="3" customFormat="1" ht="12" x14ac:dyDescent="0.2">
      <c r="N140" s="12"/>
    </row>
    <row r="141" spans="14:14" s="3" customFormat="1" ht="12" x14ac:dyDescent="0.2">
      <c r="N141" s="12"/>
    </row>
    <row r="142" spans="14:14" s="3" customFormat="1" ht="12" x14ac:dyDescent="0.2">
      <c r="N142" s="12"/>
    </row>
    <row r="143" spans="14:14" s="3" customFormat="1" ht="12" x14ac:dyDescent="0.2">
      <c r="N143" s="12"/>
    </row>
    <row r="144" spans="14:14" s="3" customFormat="1" ht="12" x14ac:dyDescent="0.2">
      <c r="N144" s="12"/>
    </row>
    <row r="145" spans="14:14" s="3" customFormat="1" ht="12" x14ac:dyDescent="0.2">
      <c r="N145" s="12"/>
    </row>
    <row r="146" spans="14:14" s="3" customFormat="1" ht="12" x14ac:dyDescent="0.2">
      <c r="N146" s="12"/>
    </row>
    <row r="147" spans="14:14" s="3" customFormat="1" ht="12" x14ac:dyDescent="0.2">
      <c r="N147" s="12"/>
    </row>
    <row r="148" spans="14:14" s="3" customFormat="1" ht="12" x14ac:dyDescent="0.2">
      <c r="N148" s="12"/>
    </row>
    <row r="149" spans="14:14" s="3" customFormat="1" ht="12" x14ac:dyDescent="0.2">
      <c r="N149" s="12"/>
    </row>
    <row r="150" spans="14:14" s="3" customFormat="1" ht="12" x14ac:dyDescent="0.2">
      <c r="N150" s="12"/>
    </row>
    <row r="151" spans="14:14" s="3" customFormat="1" ht="12" x14ac:dyDescent="0.2">
      <c r="N151" s="12"/>
    </row>
    <row r="152" spans="14:14" s="3" customFormat="1" ht="12" x14ac:dyDescent="0.2">
      <c r="N152" s="12"/>
    </row>
    <row r="153" spans="14:14" s="3" customFormat="1" ht="12" x14ac:dyDescent="0.2">
      <c r="N153" s="12"/>
    </row>
    <row r="154" spans="14:14" s="3" customFormat="1" ht="12" x14ac:dyDescent="0.2">
      <c r="N154" s="12"/>
    </row>
    <row r="155" spans="14:14" s="3" customFormat="1" ht="12" x14ac:dyDescent="0.2">
      <c r="N155" s="12"/>
    </row>
    <row r="156" spans="14:14" s="3" customFormat="1" ht="12" x14ac:dyDescent="0.2">
      <c r="N156" s="12"/>
    </row>
    <row r="157" spans="14:14" s="3" customFormat="1" ht="12" x14ac:dyDescent="0.2">
      <c r="N157" s="12"/>
    </row>
    <row r="158" spans="14:14" s="3" customFormat="1" ht="12" x14ac:dyDescent="0.2">
      <c r="N158" s="12"/>
    </row>
    <row r="159" spans="14:14" s="3" customFormat="1" ht="12" x14ac:dyDescent="0.2">
      <c r="N159" s="12"/>
    </row>
    <row r="160" spans="14:14" s="3" customFormat="1" ht="12" x14ac:dyDescent="0.2">
      <c r="N160" s="12"/>
    </row>
    <row r="161" spans="14:14" s="3" customFormat="1" ht="12" x14ac:dyDescent="0.2">
      <c r="N161" s="12"/>
    </row>
    <row r="162" spans="14:14" s="3" customFormat="1" ht="12" x14ac:dyDescent="0.2">
      <c r="N162" s="12"/>
    </row>
    <row r="163" spans="14:14" s="3" customFormat="1" ht="12" x14ac:dyDescent="0.2">
      <c r="N163" s="12"/>
    </row>
    <row r="164" spans="14:14" s="3" customFormat="1" ht="12" x14ac:dyDescent="0.2">
      <c r="N164" s="12"/>
    </row>
    <row r="165" spans="14:14" s="3" customFormat="1" ht="12" x14ac:dyDescent="0.2">
      <c r="N165" s="12"/>
    </row>
    <row r="166" spans="14:14" s="3" customFormat="1" ht="12" x14ac:dyDescent="0.2">
      <c r="N166" s="12"/>
    </row>
    <row r="167" spans="14:14" s="3" customFormat="1" ht="12" x14ac:dyDescent="0.2">
      <c r="N167" s="12"/>
    </row>
  </sheetData>
  <sheetProtection password="CF50" sheet="1" selectLockedCells="1"/>
  <mergeCells count="4">
    <mergeCell ref="J1:K1"/>
    <mergeCell ref="J15:K15"/>
    <mergeCell ref="L15:M15"/>
    <mergeCell ref="J8:K8"/>
  </mergeCells>
  <conditionalFormatting sqref="L15:M15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dataValidations count="3">
    <dataValidation type="decimal" showErrorMessage="1" errorTitle="Fehler!!!" error="Er sind nur Punkte im Bereich von 0 bis 100 erlaubt" sqref="C3:C4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10:K12">
      <formula1>1</formula1>
      <formula2>3</formula2>
    </dataValidation>
    <dataValidation type="decimal" showErrorMessage="1" errorTitle="Fehler!!!" error="Es sind nur Punkte im Bereich von 0,0 bis 100,0 mit einer Dezimalstelle erlaubt!" sqref="C10:D11 C12">
      <formula1>0</formula1>
      <formula2>100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verticalDpi="300" r:id="rId1"/>
  <headerFooter alignWithMargins="0">
    <oddHeader>&amp;C&amp;A</oddHeader>
    <oddFooter>&amp;CSeite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zoomScaleNormal="100" workbookViewId="0"/>
  </sheetViews>
  <sheetFormatPr baseColWidth="10" defaultColWidth="11.5703125" defaultRowHeight="12.75" x14ac:dyDescent="0.2"/>
  <cols>
    <col min="1" max="1" width="7.140625" customWidth="1"/>
    <col min="2" max="2" width="25.5703125" customWidth="1"/>
    <col min="3" max="4" width="7.140625" customWidth="1"/>
    <col min="5" max="5" width="10.7109375" customWidth="1"/>
    <col min="6" max="6" width="7.140625" customWidth="1"/>
    <col min="7" max="7" width="10.7109375" customWidth="1"/>
    <col min="8" max="9" width="7.140625" customWidth="1"/>
    <col min="10" max="11" width="3.5703125" customWidth="1"/>
    <col min="12" max="12" width="8.28515625" customWidth="1"/>
  </cols>
  <sheetData>
    <row r="1" spans="1:15" s="20" customFormat="1" ht="12.75" customHeight="1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2</v>
      </c>
      <c r="I1" s="19" t="s">
        <v>7</v>
      </c>
      <c r="J1" s="73" t="s">
        <v>8</v>
      </c>
      <c r="K1" s="73"/>
      <c r="L1" s="20" t="s">
        <v>10</v>
      </c>
    </row>
    <row r="2" spans="1:15" s="20" customFormat="1" ht="12.75" customHeight="1" x14ac:dyDescent="0.2">
      <c r="A2" s="21">
        <v>6115</v>
      </c>
      <c r="B2" s="22" t="s">
        <v>39</v>
      </c>
      <c r="C2" s="13"/>
      <c r="D2" s="23"/>
      <c r="E2" s="23"/>
      <c r="F2" s="23"/>
      <c r="G2" s="23"/>
      <c r="H2" s="23"/>
      <c r="I2" s="23"/>
      <c r="J2" s="23"/>
      <c r="K2" s="24"/>
    </row>
    <row r="3" spans="1:15" s="20" customFormat="1" x14ac:dyDescent="0.2">
      <c r="A3" s="24">
        <v>5351</v>
      </c>
      <c r="B3" s="25" t="s">
        <v>40</v>
      </c>
      <c r="C3" s="15">
        <v>78</v>
      </c>
      <c r="D3" s="15"/>
      <c r="E3" s="6">
        <v>78</v>
      </c>
      <c r="F3" s="19">
        <v>40</v>
      </c>
      <c r="G3" s="6">
        <v>3120</v>
      </c>
      <c r="H3" s="24">
        <v>78</v>
      </c>
      <c r="I3" s="23">
        <v>3</v>
      </c>
      <c r="J3" s="23">
        <v>1</v>
      </c>
      <c r="K3" s="14"/>
      <c r="N3" s="26"/>
      <c r="O3" s="27">
        <v>20</v>
      </c>
    </row>
    <row r="4" spans="1:15" s="20" customFormat="1" x14ac:dyDescent="0.2">
      <c r="A4" s="24">
        <v>5352</v>
      </c>
      <c r="B4" s="25" t="s">
        <v>41</v>
      </c>
      <c r="C4" s="15">
        <v>49</v>
      </c>
      <c r="D4" s="15"/>
      <c r="E4" s="6">
        <v>49</v>
      </c>
      <c r="F4" s="19">
        <v>40</v>
      </c>
      <c r="G4" s="6">
        <v>1960</v>
      </c>
      <c r="H4" s="24">
        <v>49</v>
      </c>
      <c r="I4" s="23">
        <v>5</v>
      </c>
      <c r="J4" s="23">
        <v>2</v>
      </c>
      <c r="K4" s="14"/>
      <c r="N4" s="26"/>
      <c r="O4" s="27">
        <v>20</v>
      </c>
    </row>
    <row r="5" spans="1:15" s="20" customFormat="1" x14ac:dyDescent="0.2">
      <c r="A5" s="28">
        <v>5071</v>
      </c>
      <c r="B5" s="25" t="s">
        <v>31</v>
      </c>
      <c r="C5" s="15">
        <v>49</v>
      </c>
      <c r="D5" s="15"/>
      <c r="E5" s="6">
        <v>49</v>
      </c>
      <c r="F5" s="19">
        <v>20</v>
      </c>
      <c r="G5" s="6">
        <v>980</v>
      </c>
      <c r="H5" s="24">
        <v>49</v>
      </c>
      <c r="I5" s="23">
        <v>5</v>
      </c>
      <c r="J5" s="23">
        <v>2</v>
      </c>
      <c r="K5" s="14"/>
      <c r="N5" s="26"/>
      <c r="O5" s="27">
        <v>10</v>
      </c>
    </row>
    <row r="6" spans="1:15" s="20" customFormat="1" x14ac:dyDescent="0.2">
      <c r="A6" s="21">
        <v>6116</v>
      </c>
      <c r="B6" s="22" t="s">
        <v>42</v>
      </c>
      <c r="C6" s="29"/>
      <c r="D6" s="29"/>
      <c r="E6" s="6"/>
      <c r="F6"/>
      <c r="G6" s="16">
        <v>6060</v>
      </c>
      <c r="H6" s="30">
        <v>61</v>
      </c>
      <c r="I6" s="19">
        <v>4</v>
      </c>
      <c r="J6" s="19">
        <v>1</v>
      </c>
      <c r="K6" s="14"/>
      <c r="N6" s="26"/>
      <c r="O6" s="27"/>
    </row>
    <row r="7" spans="1:15" s="20" customFormat="1" x14ac:dyDescent="0.2">
      <c r="A7" s="21">
        <v>5907</v>
      </c>
      <c r="B7" s="22" t="s">
        <v>43</v>
      </c>
      <c r="C7" s="13"/>
      <c r="D7" s="23"/>
      <c r="E7" s="8"/>
      <c r="F7" s="23"/>
      <c r="G7" s="8"/>
      <c r="H7" s="23"/>
      <c r="I7" s="23"/>
      <c r="J7" s="23"/>
      <c r="K7" s="24"/>
      <c r="N7" s="26"/>
    </row>
    <row r="8" spans="1:15" s="20" customFormat="1" x14ac:dyDescent="0.2">
      <c r="A8" s="24">
        <v>5349</v>
      </c>
      <c r="B8" s="25" t="s">
        <v>44</v>
      </c>
      <c r="C8" s="15">
        <v>49</v>
      </c>
      <c r="D8" s="23"/>
      <c r="E8" s="6">
        <v>49</v>
      </c>
      <c r="F8" s="19">
        <v>50</v>
      </c>
      <c r="G8" s="6">
        <v>2450</v>
      </c>
      <c r="H8" s="24">
        <v>49</v>
      </c>
      <c r="I8" s="23">
        <v>5</v>
      </c>
      <c r="J8" s="23">
        <v>2</v>
      </c>
      <c r="K8" s="14"/>
      <c r="N8" s="26"/>
      <c r="O8" s="27">
        <v>25</v>
      </c>
    </row>
    <row r="9" spans="1:15" s="20" customFormat="1" x14ac:dyDescent="0.2">
      <c r="A9" s="24">
        <v>5350</v>
      </c>
      <c r="B9" s="25" t="s">
        <v>45</v>
      </c>
      <c r="C9" s="15">
        <v>78</v>
      </c>
      <c r="D9" s="23"/>
      <c r="E9" s="6">
        <v>78</v>
      </c>
      <c r="F9" s="19">
        <v>50</v>
      </c>
      <c r="G9" s="6">
        <v>3900</v>
      </c>
      <c r="H9" s="24">
        <v>78</v>
      </c>
      <c r="I9" s="23">
        <v>3</v>
      </c>
      <c r="J9" s="23">
        <v>1</v>
      </c>
      <c r="K9" s="14"/>
      <c r="N9" s="26"/>
      <c r="O9" s="27">
        <v>25</v>
      </c>
    </row>
    <row r="10" spans="1:15" s="20" customFormat="1" x14ac:dyDescent="0.2">
      <c r="A10" s="21">
        <v>5978</v>
      </c>
      <c r="B10" s="22" t="s">
        <v>46</v>
      </c>
      <c r="C10" s="31"/>
      <c r="D10" s="24"/>
      <c r="E10" s="6"/>
      <c r="F10" s="19"/>
      <c r="G10" s="16">
        <v>6350</v>
      </c>
      <c r="H10" s="16">
        <v>64</v>
      </c>
      <c r="I10" s="23">
        <v>4</v>
      </c>
      <c r="J10" s="19">
        <v>1</v>
      </c>
      <c r="K10" s="14"/>
      <c r="N10" s="26"/>
      <c r="O10" s="32"/>
    </row>
    <row r="11" spans="1:15" s="20" customFormat="1" x14ac:dyDescent="0.2">
      <c r="A11" s="21"/>
      <c r="B11" s="21" t="s">
        <v>47</v>
      </c>
      <c r="C11" s="17"/>
      <c r="D11" s="21"/>
      <c r="E11" s="4"/>
      <c r="F11" s="21"/>
      <c r="G11" s="16"/>
      <c r="H11" s="16"/>
      <c r="I11" s="23"/>
      <c r="J11" s="18"/>
      <c r="K11"/>
      <c r="N11" s="26"/>
      <c r="O11" s="32"/>
    </row>
    <row r="12" spans="1:15" s="20" customFormat="1" x14ac:dyDescent="0.2">
      <c r="A12" s="21">
        <v>6116</v>
      </c>
      <c r="B12" s="22" t="s">
        <v>42</v>
      </c>
      <c r="C12" s="29"/>
      <c r="D12" s="29"/>
      <c r="E12" s="4">
        <v>61</v>
      </c>
      <c r="F12" s="19">
        <v>100</v>
      </c>
      <c r="G12" s="4">
        <v>6100</v>
      </c>
      <c r="H12" s="21">
        <v>61</v>
      </c>
      <c r="I12"/>
      <c r="J12"/>
      <c r="K12"/>
      <c r="N12" s="12">
        <v>6100</v>
      </c>
      <c r="O12" s="32"/>
    </row>
    <row r="13" spans="1:15" s="20" customFormat="1" x14ac:dyDescent="0.2">
      <c r="A13" s="21">
        <v>5978</v>
      </c>
      <c r="B13" s="22" t="s">
        <v>46</v>
      </c>
      <c r="C13" s="31"/>
      <c r="D13" s="24"/>
      <c r="E13" s="4">
        <v>64</v>
      </c>
      <c r="F13" s="19">
        <v>100</v>
      </c>
      <c r="G13" s="4">
        <v>6400</v>
      </c>
      <c r="H13" s="21">
        <v>64</v>
      </c>
      <c r="I13"/>
      <c r="J13"/>
      <c r="K13"/>
      <c r="N13" s="12">
        <v>6400</v>
      </c>
      <c r="O13" s="26"/>
    </row>
    <row r="14" spans="1:15" s="20" customFormat="1" x14ac:dyDescent="0.2">
      <c r="A14" s="21">
        <v>6129</v>
      </c>
      <c r="B14" s="21" t="s">
        <v>33</v>
      </c>
      <c r="C14" s="17">
        <v>62.5</v>
      </c>
      <c r="D14" s="21"/>
      <c r="E14" s="21"/>
      <c r="F14" s="21"/>
      <c r="G14" s="33">
        <v>6250</v>
      </c>
      <c r="H14" s="16">
        <v>63</v>
      </c>
      <c r="I14" s="19">
        <v>4</v>
      </c>
      <c r="J14" s="74">
        <v>6</v>
      </c>
      <c r="K14" s="74"/>
      <c r="N14" s="26"/>
    </row>
    <row r="15" spans="1:15" s="20" customFormat="1" x14ac:dyDescent="0.2">
      <c r="A15" s="21"/>
      <c r="B15" s="21"/>
      <c r="C15" s="34"/>
      <c r="D15" s="21"/>
      <c r="E15" s="21"/>
      <c r="F15" s="21"/>
      <c r="G15" s="33"/>
      <c r="H15" s="16"/>
      <c r="I15" s="23"/>
      <c r="J15" s="18"/>
      <c r="K15"/>
    </row>
    <row r="16" spans="1:15" s="20" customFormat="1" ht="12" x14ac:dyDescent="0.2">
      <c r="A16" s="20" t="s">
        <v>10</v>
      </c>
      <c r="C16" s="20">
        <v>78</v>
      </c>
      <c r="D16" s="20">
        <v>78</v>
      </c>
      <c r="E16" s="20">
        <v>78</v>
      </c>
      <c r="F16" s="20">
        <v>3</v>
      </c>
      <c r="G16" s="20">
        <v>1</v>
      </c>
      <c r="H16" s="20">
        <v>0</v>
      </c>
      <c r="I16" s="20">
        <v>6</v>
      </c>
      <c r="J16" s="20">
        <v>6129</v>
      </c>
      <c r="K16" s="20">
        <v>78</v>
      </c>
      <c r="N16" s="12">
        <v>62.5</v>
      </c>
      <c r="O16" s="20">
        <v>25</v>
      </c>
    </row>
    <row r="17" spans="1:15" s="20" customFormat="1" ht="12" x14ac:dyDescent="0.2">
      <c r="A17" s="20">
        <v>0</v>
      </c>
      <c r="B17" s="35" t="s">
        <v>15</v>
      </c>
      <c r="C17" s="36" t="s">
        <v>16</v>
      </c>
      <c r="D17" s="36" t="s">
        <v>17</v>
      </c>
      <c r="E17" s="36" t="s">
        <v>2</v>
      </c>
      <c r="F17" s="36" t="s">
        <v>18</v>
      </c>
      <c r="G17" s="36" t="s">
        <v>19</v>
      </c>
      <c r="H17" s="36" t="s">
        <v>20</v>
      </c>
      <c r="I17" s="36" t="s">
        <v>21</v>
      </c>
      <c r="J17" s="36" t="s">
        <v>22</v>
      </c>
      <c r="K17" s="36" t="s">
        <v>23</v>
      </c>
      <c r="L17" s="36" t="s">
        <v>24</v>
      </c>
      <c r="M17" s="36" t="s">
        <v>25</v>
      </c>
      <c r="N17" s="12" t="s">
        <v>26</v>
      </c>
      <c r="O17" s="20" t="s">
        <v>9</v>
      </c>
    </row>
    <row r="18" spans="1:15" s="20" customFormat="1" x14ac:dyDescent="0.2">
      <c r="A18" s="20">
        <v>1</v>
      </c>
      <c r="M18"/>
      <c r="N18"/>
    </row>
    <row r="19" spans="1:15" s="20" customFormat="1" x14ac:dyDescent="0.2">
      <c r="A19" s="20">
        <v>2</v>
      </c>
      <c r="M19"/>
      <c r="N19"/>
    </row>
    <row r="20" spans="1:15" s="20" customFormat="1" x14ac:dyDescent="0.2">
      <c r="M20"/>
      <c r="N20"/>
    </row>
    <row r="21" spans="1:15" s="20" customFormat="1" x14ac:dyDescent="0.2">
      <c r="M21"/>
      <c r="N21"/>
    </row>
    <row r="22" spans="1:15" s="20" customFormat="1" x14ac:dyDescent="0.2">
      <c r="M22"/>
      <c r="N22"/>
    </row>
    <row r="23" spans="1:15" s="20" customFormat="1" x14ac:dyDescent="0.2">
      <c r="M23"/>
      <c r="N23"/>
    </row>
    <row r="24" spans="1:15" s="20" customFormat="1" x14ac:dyDescent="0.2">
      <c r="M24"/>
      <c r="N24"/>
    </row>
    <row r="25" spans="1:15" s="20" customFormat="1" x14ac:dyDescent="0.2">
      <c r="M25"/>
      <c r="N25"/>
    </row>
    <row r="26" spans="1:15" s="20" customFormat="1" ht="12" x14ac:dyDescent="0.2"/>
    <row r="27" spans="1:15" s="20" customFormat="1" ht="12" x14ac:dyDescent="0.2"/>
    <row r="28" spans="1:15" s="20" customFormat="1" ht="12" x14ac:dyDescent="0.2"/>
    <row r="29" spans="1:15" s="20" customFormat="1" ht="12" x14ac:dyDescent="0.2"/>
    <row r="30" spans="1:15" s="20" customFormat="1" ht="12" x14ac:dyDescent="0.2">
      <c r="B30" s="37" t="s">
        <v>27</v>
      </c>
    </row>
    <row r="31" spans="1:15" s="20" customFormat="1" ht="12" x14ac:dyDescent="0.2">
      <c r="A31" s="36">
        <v>1</v>
      </c>
      <c r="B31" s="38" t="s">
        <v>48</v>
      </c>
    </row>
    <row r="32" spans="1:15" s="20" customFormat="1" ht="12" x14ac:dyDescent="0.2">
      <c r="A32" s="36">
        <v>1</v>
      </c>
      <c r="B32" s="38" t="s">
        <v>49</v>
      </c>
    </row>
    <row r="33" spans="1:3" s="20" customFormat="1" ht="12" x14ac:dyDescent="0.2">
      <c r="A33" s="36">
        <v>1</v>
      </c>
      <c r="B33" s="36" t="s">
        <v>50</v>
      </c>
      <c r="C33" s="36"/>
    </row>
    <row r="34" spans="1:3" s="20" customFormat="1" ht="12" x14ac:dyDescent="0.2">
      <c r="A34" s="36">
        <v>1</v>
      </c>
      <c r="B34" s="36" t="s">
        <v>51</v>
      </c>
      <c r="C34" s="36"/>
    </row>
    <row r="35" spans="1:3" s="20" customFormat="1" ht="12" x14ac:dyDescent="0.2">
      <c r="A35" s="36">
        <v>1</v>
      </c>
      <c r="B35" s="36" t="s">
        <v>52</v>
      </c>
      <c r="C35" s="36"/>
    </row>
    <row r="36" spans="1:3" s="20" customFormat="1" ht="12" x14ac:dyDescent="0.2">
      <c r="A36" s="36">
        <v>1</v>
      </c>
      <c r="B36" s="39" t="s">
        <v>38</v>
      </c>
    </row>
    <row r="37" spans="1:3" s="20" customFormat="1" ht="12" x14ac:dyDescent="0.2">
      <c r="A37" s="36">
        <v>1</v>
      </c>
      <c r="B37" s="39" t="s">
        <v>28</v>
      </c>
    </row>
    <row r="38" spans="1:3" s="20" customFormat="1" ht="12" x14ac:dyDescent="0.2">
      <c r="A38" s="36">
        <v>1</v>
      </c>
      <c r="B38" s="39" t="s">
        <v>29</v>
      </c>
    </row>
    <row r="39" spans="1:3" s="20" customFormat="1" ht="12" x14ac:dyDescent="0.2"/>
    <row r="40" spans="1:3" s="20" customFormat="1" ht="12" x14ac:dyDescent="0.2"/>
    <row r="41" spans="1:3" s="20" customFormat="1" ht="12" x14ac:dyDescent="0.2"/>
    <row r="42" spans="1:3" s="20" customFormat="1" ht="12" x14ac:dyDescent="0.2">
      <c r="B42" s="37" t="s">
        <v>30</v>
      </c>
    </row>
    <row r="43" spans="1:3" s="20" customFormat="1" ht="12" x14ac:dyDescent="0.2">
      <c r="A43" s="20">
        <v>0</v>
      </c>
      <c r="B43" s="20">
        <v>6</v>
      </c>
    </row>
    <row r="44" spans="1:3" s="20" customFormat="1" ht="12" x14ac:dyDescent="0.2">
      <c r="A44" s="20">
        <v>30</v>
      </c>
      <c r="B44" s="20">
        <v>5</v>
      </c>
    </row>
    <row r="45" spans="1:3" s="20" customFormat="1" ht="12" x14ac:dyDescent="0.2">
      <c r="A45" s="20">
        <v>50</v>
      </c>
      <c r="B45" s="20">
        <v>4</v>
      </c>
    </row>
    <row r="46" spans="1:3" s="20" customFormat="1" ht="12" x14ac:dyDescent="0.2">
      <c r="A46" s="20">
        <v>67</v>
      </c>
      <c r="B46" s="20">
        <v>3</v>
      </c>
    </row>
    <row r="47" spans="1:3" s="20" customFormat="1" ht="12" x14ac:dyDescent="0.2">
      <c r="A47" s="20">
        <v>81</v>
      </c>
      <c r="B47" s="20">
        <v>2</v>
      </c>
    </row>
    <row r="48" spans="1:3" s="20" customFormat="1" ht="12" x14ac:dyDescent="0.2">
      <c r="A48" s="20">
        <v>92</v>
      </c>
      <c r="B48" s="20">
        <v>1</v>
      </c>
    </row>
    <row r="49" s="20" customFormat="1" ht="12" x14ac:dyDescent="0.2"/>
    <row r="50" s="20" customFormat="1" ht="12" x14ac:dyDescent="0.2"/>
    <row r="51" s="20" customFormat="1" ht="12" x14ac:dyDescent="0.2"/>
    <row r="52" s="20" customFormat="1" ht="12" x14ac:dyDescent="0.2"/>
    <row r="53" s="20" customFormat="1" ht="12" x14ac:dyDescent="0.2"/>
    <row r="54" s="20" customFormat="1" ht="12" x14ac:dyDescent="0.2"/>
    <row r="55" s="20" customFormat="1" ht="12" x14ac:dyDescent="0.2"/>
    <row r="56" s="20" customFormat="1" ht="12" x14ac:dyDescent="0.2"/>
    <row r="57" s="20" customFormat="1" ht="12" x14ac:dyDescent="0.2"/>
    <row r="58" s="20" customFormat="1" ht="12" x14ac:dyDescent="0.2"/>
    <row r="59" s="20" customFormat="1" ht="12" x14ac:dyDescent="0.2"/>
    <row r="60" s="20" customFormat="1" ht="12" x14ac:dyDescent="0.2"/>
    <row r="61" s="20" customFormat="1" ht="12" x14ac:dyDescent="0.2"/>
    <row r="62" s="20" customFormat="1" ht="12" x14ac:dyDescent="0.2"/>
    <row r="63" s="20" customFormat="1" ht="12" x14ac:dyDescent="0.2"/>
    <row r="64" s="20" customFormat="1" ht="12" x14ac:dyDescent="0.2"/>
    <row r="65" s="20" customFormat="1" ht="12" x14ac:dyDescent="0.2"/>
    <row r="66" s="20" customFormat="1" ht="12" x14ac:dyDescent="0.2"/>
    <row r="67" s="20" customFormat="1" ht="12" x14ac:dyDescent="0.2"/>
    <row r="68" s="20" customFormat="1" ht="12" x14ac:dyDescent="0.2"/>
    <row r="69" s="20" customFormat="1" ht="12" x14ac:dyDescent="0.2"/>
    <row r="70" s="20" customFormat="1" ht="12" x14ac:dyDescent="0.2"/>
    <row r="71" s="20" customFormat="1" ht="12" x14ac:dyDescent="0.2"/>
    <row r="72" s="20" customFormat="1" ht="12" x14ac:dyDescent="0.2"/>
    <row r="73" s="20" customFormat="1" ht="12" x14ac:dyDescent="0.2"/>
    <row r="74" s="20" customFormat="1" ht="12" x14ac:dyDescent="0.2"/>
    <row r="75" s="20" customFormat="1" ht="12" x14ac:dyDescent="0.2"/>
    <row r="76" s="20" customFormat="1" ht="12" x14ac:dyDescent="0.2"/>
    <row r="77" s="20" customFormat="1" ht="12" x14ac:dyDescent="0.2"/>
    <row r="78" s="20" customFormat="1" ht="12" x14ac:dyDescent="0.2"/>
    <row r="79" s="20" customFormat="1" ht="12" x14ac:dyDescent="0.2"/>
    <row r="80" s="20" customFormat="1" ht="12" x14ac:dyDescent="0.2"/>
    <row r="81" s="20" customFormat="1" ht="12" x14ac:dyDescent="0.2"/>
    <row r="82" s="20" customFormat="1" ht="12" x14ac:dyDescent="0.2"/>
    <row r="83" s="20" customFormat="1" ht="12" x14ac:dyDescent="0.2"/>
    <row r="84" s="20" customFormat="1" ht="12" x14ac:dyDescent="0.2"/>
    <row r="85" s="20" customFormat="1" ht="12" x14ac:dyDescent="0.2"/>
    <row r="86" s="20" customFormat="1" ht="12" x14ac:dyDescent="0.2"/>
    <row r="87" s="20" customFormat="1" ht="12" x14ac:dyDescent="0.2"/>
    <row r="88" s="20" customFormat="1" ht="12" x14ac:dyDescent="0.2"/>
    <row r="89" s="20" customFormat="1" ht="12" x14ac:dyDescent="0.2"/>
    <row r="90" s="20" customFormat="1" ht="12" x14ac:dyDescent="0.2"/>
    <row r="91" s="20" customFormat="1" ht="12" x14ac:dyDescent="0.2"/>
    <row r="92" s="20" customFormat="1" ht="12" x14ac:dyDescent="0.2"/>
    <row r="93" s="20" customFormat="1" ht="12" x14ac:dyDescent="0.2"/>
    <row r="94" s="20" customFormat="1" ht="12" x14ac:dyDescent="0.2"/>
    <row r="95" s="20" customFormat="1" ht="12" x14ac:dyDescent="0.2"/>
    <row r="96" s="20" customFormat="1" ht="12" x14ac:dyDescent="0.2"/>
    <row r="97" s="20" customFormat="1" ht="12" x14ac:dyDescent="0.2"/>
    <row r="98" s="20" customFormat="1" ht="12" x14ac:dyDescent="0.2"/>
    <row r="99" s="20" customFormat="1" ht="12" x14ac:dyDescent="0.2"/>
    <row r="100" s="20" customFormat="1" ht="12" x14ac:dyDescent="0.2"/>
    <row r="101" s="20" customFormat="1" ht="12" x14ac:dyDescent="0.2"/>
    <row r="102" s="20" customFormat="1" ht="12" x14ac:dyDescent="0.2"/>
    <row r="103" s="20" customFormat="1" ht="12" x14ac:dyDescent="0.2"/>
    <row r="104" s="20" customFormat="1" ht="12" x14ac:dyDescent="0.2"/>
    <row r="105" s="20" customFormat="1" ht="12" x14ac:dyDescent="0.2"/>
    <row r="106" s="20" customFormat="1" ht="12" x14ac:dyDescent="0.2"/>
    <row r="107" s="20" customFormat="1" ht="12" x14ac:dyDescent="0.2"/>
    <row r="108" s="20" customFormat="1" ht="12" x14ac:dyDescent="0.2"/>
    <row r="109" s="20" customFormat="1" ht="12" x14ac:dyDescent="0.2"/>
    <row r="110" s="20" customFormat="1" ht="12" x14ac:dyDescent="0.2"/>
    <row r="111" s="20" customFormat="1" ht="12" x14ac:dyDescent="0.2"/>
    <row r="112" s="20" customFormat="1" ht="12" x14ac:dyDescent="0.2"/>
    <row r="113" s="20" customFormat="1" ht="12" x14ac:dyDescent="0.2"/>
    <row r="114" s="20" customFormat="1" ht="12" x14ac:dyDescent="0.2"/>
    <row r="115" s="20" customFormat="1" ht="12" x14ac:dyDescent="0.2"/>
    <row r="116" s="20" customFormat="1" ht="12" x14ac:dyDescent="0.2"/>
    <row r="117" s="20" customFormat="1" ht="12" x14ac:dyDescent="0.2"/>
    <row r="118" s="20" customFormat="1" ht="12" x14ac:dyDescent="0.2"/>
    <row r="119" s="20" customFormat="1" ht="12" x14ac:dyDescent="0.2"/>
    <row r="120" s="20" customFormat="1" ht="12" x14ac:dyDescent="0.2"/>
    <row r="121" s="20" customFormat="1" ht="12" x14ac:dyDescent="0.2"/>
    <row r="122" s="20" customFormat="1" ht="12" x14ac:dyDescent="0.2"/>
    <row r="123" s="20" customFormat="1" ht="12" x14ac:dyDescent="0.2"/>
    <row r="124" s="20" customFormat="1" ht="12" x14ac:dyDescent="0.2"/>
    <row r="125" s="20" customFormat="1" ht="12" x14ac:dyDescent="0.2"/>
    <row r="126" s="20" customFormat="1" ht="12" x14ac:dyDescent="0.2"/>
    <row r="127" s="20" customFormat="1" ht="12" x14ac:dyDescent="0.2"/>
    <row r="128" s="20" customFormat="1" ht="12" x14ac:dyDescent="0.2"/>
    <row r="129" s="20" customFormat="1" ht="12" x14ac:dyDescent="0.2"/>
    <row r="130" s="20" customFormat="1" ht="12" x14ac:dyDescent="0.2"/>
    <row r="131" s="20" customFormat="1" ht="12" x14ac:dyDescent="0.2"/>
    <row r="132" s="20" customFormat="1" ht="12" x14ac:dyDescent="0.2"/>
    <row r="133" s="20" customFormat="1" ht="12" x14ac:dyDescent="0.2"/>
    <row r="134" s="20" customFormat="1" ht="12" x14ac:dyDescent="0.2"/>
    <row r="135" s="20" customFormat="1" ht="12" x14ac:dyDescent="0.2"/>
    <row r="136" s="20" customFormat="1" ht="12" x14ac:dyDescent="0.2"/>
    <row r="137" s="20" customFormat="1" ht="12" x14ac:dyDescent="0.2"/>
    <row r="138" s="20" customFormat="1" ht="12" x14ac:dyDescent="0.2"/>
    <row r="139" s="20" customFormat="1" ht="12" x14ac:dyDescent="0.2"/>
    <row r="140" s="20" customFormat="1" ht="12" x14ac:dyDescent="0.2"/>
    <row r="141" s="20" customFormat="1" ht="12" x14ac:dyDescent="0.2"/>
    <row r="142" s="20" customFormat="1" ht="12" x14ac:dyDescent="0.2"/>
    <row r="143" s="20" customFormat="1" ht="12" x14ac:dyDescent="0.2"/>
    <row r="144" s="20" customFormat="1" ht="12" x14ac:dyDescent="0.2"/>
    <row r="145" s="20" customFormat="1" ht="12" x14ac:dyDescent="0.2"/>
    <row r="146" s="20" customFormat="1" ht="12" x14ac:dyDescent="0.2"/>
    <row r="147" s="20" customFormat="1" ht="12" x14ac:dyDescent="0.2"/>
    <row r="148" s="20" customFormat="1" ht="12" x14ac:dyDescent="0.2"/>
    <row r="149" s="20" customFormat="1" ht="12" x14ac:dyDescent="0.2"/>
    <row r="150" s="20" customFormat="1" ht="12" x14ac:dyDescent="0.2"/>
    <row r="151" s="20" customFormat="1" ht="12" x14ac:dyDescent="0.2"/>
    <row r="152" s="20" customFormat="1" ht="12" x14ac:dyDescent="0.2"/>
    <row r="153" s="20" customFormat="1" ht="12" x14ac:dyDescent="0.2"/>
    <row r="154" s="20" customFormat="1" ht="12" x14ac:dyDescent="0.2"/>
    <row r="155" s="20" customFormat="1" ht="12" x14ac:dyDescent="0.2"/>
    <row r="156" s="20" customFormat="1" ht="12" x14ac:dyDescent="0.2"/>
    <row r="157" s="20" customFormat="1" ht="12" x14ac:dyDescent="0.2"/>
    <row r="158" s="20" customFormat="1" ht="12" x14ac:dyDescent="0.2"/>
    <row r="159" s="20" customFormat="1" ht="12" x14ac:dyDescent="0.2"/>
    <row r="160" s="20" customFormat="1" ht="12" x14ac:dyDescent="0.2"/>
    <row r="161" s="20" customFormat="1" ht="12" x14ac:dyDescent="0.2"/>
    <row r="162" s="20" customFormat="1" ht="12" x14ac:dyDescent="0.2"/>
    <row r="163" s="20" customFormat="1" ht="12" x14ac:dyDescent="0.2"/>
    <row r="164" s="20" customFormat="1" ht="12" x14ac:dyDescent="0.2"/>
    <row r="165" s="20" customFormat="1" ht="12" x14ac:dyDescent="0.2"/>
    <row r="166" s="20" customFormat="1" ht="12" x14ac:dyDescent="0.2"/>
    <row r="167" s="20" customFormat="1" ht="12" x14ac:dyDescent="0.2"/>
    <row r="168" s="20" customFormat="1" ht="12" x14ac:dyDescent="0.2"/>
    <row r="169" s="20" customFormat="1" ht="12" x14ac:dyDescent="0.2"/>
    <row r="170" s="20" customFormat="1" ht="12" x14ac:dyDescent="0.2"/>
    <row r="171" s="20" customFormat="1" ht="12" x14ac:dyDescent="0.2"/>
    <row r="172" s="20" customFormat="1" ht="12" x14ac:dyDescent="0.2"/>
    <row r="173" s="20" customFormat="1" ht="12" x14ac:dyDescent="0.2"/>
    <row r="174" s="20" customFormat="1" ht="12" x14ac:dyDescent="0.2"/>
    <row r="175" s="20" customFormat="1" ht="12" x14ac:dyDescent="0.2"/>
    <row r="176" s="20" customFormat="1" ht="12" x14ac:dyDescent="0.2"/>
  </sheetData>
  <sheetProtection selectLockedCells="1" selectUnlockedCells="1"/>
  <mergeCells count="2">
    <mergeCell ref="J1:K1"/>
    <mergeCell ref="J14:K14"/>
  </mergeCells>
  <dataValidations count="3"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>
      <formula1>1</formula1>
      <formula2>3</formula2>
    </dataValidation>
    <dataValidation type="decimal" showErrorMessage="1" errorTitle="Fehler!!!" error="Es sind nur Punkte im Bereich von 0,0 bis 100,0 mit einer Dezimalstelle erlaubt!" sqref="C3:D5 C8:C9">
      <formula1>0</formula1>
      <formula2>100</formula2>
    </dataValidation>
    <dataValidation operator="equal" allowBlank="1" showErrorMessage="1" sqref="C6:D6 C12:D12">
      <formula1>0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20</vt:lpstr>
      <vt:lpstr>50</vt:lpstr>
      <vt:lpstr>Table</vt:lpstr>
      <vt:lpstr>note</vt:lpstr>
      <vt:lpstr>Tabelle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Anne-Christine Bauer</cp:lastModifiedBy>
  <cp:lastPrinted>2019-04-04T08:03:49Z</cp:lastPrinted>
  <dcterms:created xsi:type="dcterms:W3CDTF">2021-03-02T08:25:03Z</dcterms:created>
  <dcterms:modified xsi:type="dcterms:W3CDTF">2021-03-02T08:25:19Z</dcterms:modified>
</cp:coreProperties>
</file>