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832" activeTab="1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45621"/>
</workbook>
</file>

<file path=xl/calcChain.xml><?xml version="1.0" encoding="utf-8"?>
<calcChain xmlns="http://schemas.openxmlformats.org/spreadsheetml/2006/main">
  <c r="E3" i="1" l="1"/>
  <c r="G3" i="1"/>
  <c r="H3" i="1"/>
  <c r="I3" i="1"/>
  <c r="J3" i="1"/>
  <c r="G4" i="1"/>
  <c r="H4" i="1"/>
  <c r="I4" i="1"/>
  <c r="J4" i="1"/>
  <c r="J5" i="1"/>
  <c r="C6" i="1"/>
  <c r="D6" i="1"/>
  <c r="E6" i="1"/>
  <c r="F6" i="1"/>
  <c r="G6" i="1"/>
  <c r="I6" i="1"/>
  <c r="K6" i="1"/>
  <c r="A13" i="1"/>
  <c r="A14" i="1"/>
  <c r="G3" i="2"/>
  <c r="H3" i="2"/>
  <c r="N3" i="2"/>
  <c r="E8" i="2"/>
  <c r="G8" i="2"/>
  <c r="H8" i="2"/>
  <c r="I8" i="2"/>
  <c r="E9" i="2"/>
  <c r="G9" i="2"/>
  <c r="E10" i="2"/>
  <c r="H10" i="2"/>
  <c r="G10" i="2"/>
  <c r="E12" i="2"/>
  <c r="H12" i="2"/>
  <c r="G12" i="2"/>
  <c r="E13" i="2"/>
  <c r="H13" i="2"/>
  <c r="C18" i="2"/>
  <c r="D18" i="2"/>
  <c r="E18" i="2"/>
  <c r="F18" i="2"/>
  <c r="G18" i="2"/>
  <c r="H18" i="2"/>
  <c r="J18" i="2"/>
  <c r="K18" i="2"/>
  <c r="O18" i="2"/>
  <c r="E14" i="2"/>
  <c r="N14" i="2"/>
  <c r="N10" i="2"/>
  <c r="H9" i="2"/>
  <c r="I9" i="2"/>
  <c r="N9" i="2"/>
  <c r="N8" i="2"/>
  <c r="J8" i="2"/>
  <c r="G4" i="2"/>
  <c r="H4" i="2"/>
  <c r="I4" i="2"/>
  <c r="J9" i="2"/>
  <c r="J4" i="2"/>
  <c r="G13" i="2"/>
  <c r="G14" i="2"/>
  <c r="H14" i="2"/>
  <c r="J10" i="2"/>
  <c r="I10" i="2"/>
  <c r="C17" i="2"/>
  <c r="N18" i="2"/>
  <c r="J3" i="2"/>
  <c r="I3" i="2"/>
  <c r="G17" i="2"/>
  <c r="H17" i="2"/>
  <c r="I17" i="2"/>
  <c r="A29" i="2"/>
  <c r="G15" i="2"/>
  <c r="H15" i="2"/>
  <c r="I15" i="2"/>
  <c r="A26" i="2"/>
  <c r="A28" i="2"/>
  <c r="A25" i="2"/>
  <c r="I14" i="2"/>
  <c r="J14" i="2"/>
  <c r="A27" i="2"/>
  <c r="A30" i="2"/>
  <c r="J17" i="2"/>
  <c r="I18" i="2"/>
  <c r="L17" i="2"/>
</calcChain>
</file>

<file path=xl/sharedStrings.xml><?xml version="1.0" encoding="utf-8"?>
<sst xmlns="http://schemas.openxmlformats.org/spreadsheetml/2006/main" count="139" uniqueCount="62">
  <si>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</si>
  <si>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</si>
  <si>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</si>
  <si>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</si>
  <si>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</si>
  <si>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</si>
  <si>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</si>
  <si>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</si>
  <si>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</si>
  <si>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</si>
  <si>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</si>
  <si>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</si>
  <si>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</si>
  <si>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</si>
  <si>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</si>
  <si>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</si>
  <si>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</si>
  <si>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</si>
  <si>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</si>
  <si>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</si>
  <si>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</si>
  <si>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</si>
  <si>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</si>
  <si>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</si>
  <si>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</si>
  <si>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</si>
  <si>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chwabe</t>
  </si>
  <si>
    <t>Bestehensregeln</t>
  </si>
  <si>
    <t>durchrechnen, wenn in jedem Fach ein Punkt</t>
  </si>
  <si>
    <t>Bestanden?</t>
  </si>
  <si>
    <t>Notentabelle</t>
  </si>
  <si>
    <t>Teil 1 der Abschlussprüfung</t>
  </si>
  <si>
    <t>Einrichten eines IT-gestützten 
Arbeitsplatzes</t>
  </si>
  <si>
    <t>Ergebnis Teil 1 der Abschlussprüfung</t>
  </si>
  <si>
    <t>Teil 2 der Abschlussprüfung</t>
  </si>
  <si>
    <t>Entwicklung eines digitalen Geschäftsmodelles</t>
  </si>
  <si>
    <t>Kaufmännische Unterstützungsprozesse</t>
  </si>
  <si>
    <t>Wirtschafts- und Sozialkunde</t>
  </si>
  <si>
    <t>Betriebliche Projektarbeit</t>
  </si>
  <si>
    <t>Präsentation und Fachgespräch</t>
  </si>
  <si>
    <t>Digitale Entwicklung von Prozessen</t>
  </si>
  <si>
    <t>Ergebnis Teil 2 der Abschlussprüfung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</si>
  <si>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</si>
  <si>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</si>
  <si>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</si>
  <si>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</si>
  <si>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</si>
  <si>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</si>
  <si>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</si>
  <si>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</si>
  <si>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Wiso</t>
  </si>
  <si>
    <t>Erg.Prüf.teil B</t>
  </si>
  <si>
    <t>Prüfungsteil A</t>
  </si>
  <si>
    <t>Betr. Projektar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</si>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</sst>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9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 applyProtection="1">
      <alignment horizontal="center"/>
    </xf>
    <xf numFmtId="1" fontId="12" fillId="0" borderId="0" xfId="0" applyNumberFormat="1" applyFont="1" applyProtection="1"/>
    <xf numFmtId="1" fontId="13" fillId="0" borderId="0" xfId="0" applyNumberFormat="1" applyFont="1" applyProtection="1">
      <protection hidden="1"/>
    </xf>
    <xf numFmtId="1" fontId="13" fillId="0" borderId="0" xfId="0" applyNumberFormat="1" applyFont="1" applyProtection="1"/>
    <xf numFmtId="1" fontId="13" fillId="0" borderId="0" xfId="0" applyNumberFormat="1" applyFont="1" applyFill="1" applyProtection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 applyProtection="1">
      <alignment horizontal="center"/>
    </xf>
    <xf numFmtId="1" fontId="13" fillId="0" borderId="0" xfId="0" applyNumberFormat="1" applyFont="1" applyAlignment="1" applyProtection="1">
      <alignment horizontal="center" vertical="center"/>
    </xf>
    <xf numFmtId="1" fontId="12" fillId="0" borderId="0" xfId="0" applyNumberFormat="1" applyFont="1" applyFill="1" applyAlignment="1" applyProtection="1">
      <alignment horizontal="left"/>
      <protection hidden="1"/>
    </xf>
    <xf numFmtId="1" fontId="12" fillId="0" borderId="0" xfId="0" applyNumberFormat="1" applyFont="1" applyFill="1" applyProtection="1"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Border="1" applyAlignment="1" applyProtection="1">
      <alignment horizontal="center"/>
      <protection locked="0"/>
    </xf>
    <xf numFmtId="1" fontId="12" fillId="7" borderId="0" xfId="0" applyNumberFormat="1" applyFont="1" applyFill="1" applyBorder="1" applyAlignment="1" applyProtection="1">
      <alignment horizontal="right" wrapText="1"/>
      <protection locked="0"/>
    </xf>
    <xf numFmtId="1" fontId="13" fillId="0" borderId="0" xfId="0" applyNumberFormat="1" applyFont="1" applyFill="1" applyBorder="1" applyAlignment="1">
      <alignment horizontal="right"/>
    </xf>
    <xf numFmtId="1" fontId="14" fillId="0" borderId="0" xfId="0" applyNumberFormat="1" applyFont="1" applyFill="1" applyBorder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 applyProtection="1">
      <alignment horizontal="center"/>
    </xf>
    <xf numFmtId="0" fontId="13" fillId="0" borderId="0" xfId="0" applyFont="1" applyProtection="1"/>
    <xf numFmtId="0" fontId="13" fillId="0" borderId="0" xfId="0" applyFont="1" applyBorder="1"/>
    <xf numFmtId="0" fontId="12" fillId="0" borderId="0" xfId="0" applyFont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Border="1"/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Protection="1"/>
    <xf numFmtId="164" fontId="13" fillId="0" borderId="0" xfId="0" applyNumberFormat="1" applyFont="1" applyFill="1" applyBorder="1" applyAlignment="1">
      <alignment horizontal="right"/>
    </xf>
    <xf numFmtId="1" fontId="13" fillId="0" borderId="0" xfId="0" applyNumberFormat="1" applyFont="1" applyFill="1" applyBorder="1" applyAlignment="1" applyProtection="1">
      <alignment horizontal="right"/>
    </xf>
    <xf numFmtId="1" fontId="12" fillId="0" borderId="0" xfId="0" applyNumberFormat="1" applyFont="1"/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right"/>
      <protection hidden="1"/>
    </xf>
    <xf numFmtId="1" fontId="13" fillId="8" borderId="0" xfId="0" applyNumberFormat="1" applyFont="1" applyFill="1" applyBorder="1" applyAlignment="1">
      <alignment horizontal="right"/>
    </xf>
    <xf numFmtId="2" fontId="13" fillId="8" borderId="0" xfId="0" applyNumberFormat="1" applyFont="1" applyFill="1" applyBorder="1" applyAlignment="1" applyProtection="1">
      <alignment horizontal="right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2" fillId="0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2" fontId="12" fillId="0" borderId="0" xfId="0" applyNumberFormat="1" applyFont="1" applyFill="1" applyProtection="1">
      <protection hidden="1"/>
    </xf>
    <xf numFmtId="1" fontId="17" fillId="0" borderId="0" xfId="0" applyNumberFormat="1" applyFont="1" applyAlignment="1" applyProtection="1">
      <alignment horizontal="center"/>
    </xf>
    <xf numFmtId="1" fontId="18" fillId="0" borderId="0" xfId="0" applyNumberFormat="1" applyFont="1" applyProtection="1">
      <protection hidden="1"/>
    </xf>
    <xf numFmtId="2" fontId="18" fillId="0" borderId="0" xfId="0" applyNumberFormat="1" applyFont="1" applyProtection="1">
      <protection hidden="1"/>
    </xf>
    <xf numFmtId="1" fontId="18" fillId="0" borderId="0" xfId="0" applyNumberFormat="1" applyFont="1" applyProtection="1"/>
    <xf numFmtId="1" fontId="17" fillId="0" borderId="0" xfId="0" applyNumberFormat="1" applyFont="1" applyProtection="1"/>
    <xf numFmtId="1" fontId="18" fillId="0" borderId="0" xfId="0" applyNumberFormat="1" applyFont="1" applyAlignment="1" applyProtection="1">
      <alignment horizontal="center"/>
    </xf>
    <xf numFmtId="164" fontId="17" fillId="0" borderId="0" xfId="0" applyNumberFormat="1" applyFont="1" applyProtection="1"/>
    <xf numFmtId="1" fontId="18" fillId="0" borderId="0" xfId="0" applyNumberFormat="1" applyFont="1" applyFill="1" applyBorder="1" applyAlignment="1" applyProtection="1">
      <alignment horizontal="left"/>
    </xf>
    <xf numFmtId="1" fontId="17" fillId="0" borderId="0" xfId="0" applyNumberFormat="1" applyFont="1" applyFill="1" applyBorder="1" applyAlignment="1" applyProtection="1">
      <alignment horizontal="right"/>
      <protection hidden="1"/>
    </xf>
    <xf numFmtId="1" fontId="18" fillId="0" borderId="0" xfId="0" applyNumberFormat="1" applyFont="1" applyAlignment="1" applyProtection="1">
      <alignment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Alignment="1" applyProtection="1">
      <alignment horizontal="center"/>
    </xf>
    <xf numFmtId="1" fontId="20" fillId="0" borderId="0" xfId="0" applyNumberFormat="1" applyFont="1" applyProtection="1"/>
    <xf numFmtId="1" fontId="19" fillId="0" borderId="0" xfId="0" applyNumberFormat="1" applyFont="1" applyProtection="1"/>
    <xf numFmtId="1" fontId="20" fillId="0" borderId="0" xfId="0" applyNumberFormat="1" applyFont="1" applyProtection="1">
      <protection hidden="1"/>
    </xf>
    <xf numFmtId="1" fontId="20" fillId="0" borderId="0" xfId="0" applyNumberFormat="1" applyFont="1" applyFill="1" applyProtection="1">
      <protection hidden="1"/>
    </xf>
    <xf numFmtId="1" fontId="20" fillId="10" borderId="0" xfId="0" applyNumberFormat="1" applyFont="1" applyFill="1" applyProtection="1">
      <protection hidden="1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Fill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1" fontId="19" fillId="0" borderId="0" xfId="0" applyNumberFormat="1" applyFont="1" applyFill="1" applyAlignment="1" applyProtection="1">
      <alignment horizontal="center"/>
    </xf>
    <xf numFmtId="1" fontId="20" fillId="0" borderId="0" xfId="0" applyNumberFormat="1" applyFont="1" applyFill="1" applyAlignment="1" applyProtection="1">
      <alignment horizontal="center"/>
    </xf>
    <xf numFmtId="1" fontId="19" fillId="0" borderId="0" xfId="0" applyNumberFormat="1" applyFont="1" applyFill="1" applyProtection="1"/>
    <xf numFmtId="0" fontId="18" fillId="0" borderId="0" xfId="0" applyFont="1" applyProtection="1"/>
    <xf numFmtId="0" fontId="20" fillId="0" borderId="0" xfId="0" applyFont="1" applyProtection="1"/>
    <xf numFmtId="0" fontId="20" fillId="0" borderId="0" xfId="0" applyFont="1" applyFill="1" applyProtection="1"/>
    <xf numFmtId="1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right"/>
    </xf>
    <xf numFmtId="1" fontId="20" fillId="0" borderId="0" xfId="0" applyNumberFormat="1" applyFont="1" applyFill="1" applyProtection="1"/>
    <xf numFmtId="1" fontId="17" fillId="0" borderId="0" xfId="0" applyNumberFormat="1" applyFont="1" applyFill="1" applyBorder="1" applyAlignment="1" applyProtection="1">
      <alignment horizontal="right"/>
    </xf>
    <xf numFmtId="1" fontId="19" fillId="0" borderId="0" xfId="0" applyNumberFormat="1" applyFont="1" applyFill="1" applyBorder="1" applyAlignment="1" applyProtection="1">
      <alignment horizontal="center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</xf>
    <xf numFmtId="1" fontId="18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Fill="1" applyAlignment="1" applyProtection="1">
      <alignment horizontal="center"/>
      <protection hidden="1"/>
    </xf>
  </cellXfs>
  <cellStyles count="17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 builtinId="28" customBuiltin="1"/>
    <cellStyle name="Note" xfId="13"/>
    <cellStyle name="Standard" xfId="0" builtinId="0"/>
    <cellStyle name="Status" xfId="14"/>
    <cellStyle name="Text" xfId="15"/>
    <cellStyle name="Warning" xfId="16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17</xdr:row>
      <xdr:rowOff>114300</xdr:rowOff>
    </xdr:from>
    <xdr:to>
      <xdr:col>11</xdr:col>
      <xdr:colOff>990600</xdr:colOff>
      <xdr:row>42</xdr:row>
      <xdr:rowOff>152400</xdr:rowOff>
    </xdr:to>
    <xdr:sp macro="" textlink="">
      <xdr:nvSpPr>
        <xdr:cNvPr id="1027" name="Textfeld 1"/>
        <xdr:cNvSpPr txBox="1">
          <a:spLocks noChangeArrowheads="1"/>
        </xdr:cNvSpPr>
      </xdr:nvSpPr>
      <xdr:spPr bwMode="auto">
        <a:xfrm>
          <a:off x="45720" y="3253740"/>
          <a:ext cx="8534400" cy="441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 cap="flat">
          <a:solidFill>
            <a:srgbClr xmlns:mc="http://schemas.openxmlformats.org/markup-compatibility/2006" xmlns:a14="http://schemas.microsoft.com/office/drawing/2010/main" val="A6CAF0" mc:Ignorable="a14" a14:legacySpreadsheetColorIndex="44"/>
          </a:solidFill>
          <a:prstDash val="solid"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ctr" rtl="0">
            <a:defRPr sz="1000"/>
          </a:pPr>
          <a:r>
            <a:rPr lang="de-DE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Kaufmann/-frau für Digitalisierungsmanagement</a:t>
          </a:r>
        </a:p>
        <a:p>
          <a:pPr algn="ctr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Ausbildungsordnung vom 01.08.2020</a:t>
          </a:r>
        </a:p>
        <a:p>
          <a:pPr algn="l" rtl="0">
            <a:defRPr sz="1000"/>
          </a:pPr>
          <a:endParaRPr lang="de-DE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1. im Gesamtergebnis von Teil 1 und Teil 2 mit mindestens „ausreichend“,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2. im Ergebnis von Teil 2 mit mindestens „ausreichend“,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3. in mindestens drei Prüfungsbereichen von Teil 2 mit mindestens „ausreichend“ und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4. in keinem Prüfungsbereich von Teil 2 mit „ungenügend“.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Der Prüfling kann in einem Prüfungsbereich eine mündliche Ergänzungsprüfung beantragen.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Dem Antrag ist stattzugeben,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1. wenn er für einen der folgenden Prüfungsbereiche gestellt worden ist: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a) Entwicklung eines digitalen Geschäftsmodells,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b) Kaufmännische Unterstützungsprozesse oder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c) Wirtschafts- und Sozialkunde,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2. wenn der benannte Prüfungsbereich schlechter als mit „ausreichend“ bewertet worden ist und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3. wenn die mündliche Ergänzungsprüfung für das Bestehen der Abschlussprüfung den Ausschlag geben kann.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mündliche Ergänzungsprüfung darf nur in einem einzigen Prüfungsbereich durchgeführt werden.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mündliche Ergänzungsprüfung soll 15 Minuten dauern.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MEPR = mündliche Ergänzungsprüfung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3"/>
  <sheetViews>
    <sheetView workbookViewId="0">
      <selection activeCell="E23" sqref="E23"/>
    </sheetView>
  </sheetViews>
  <sheetFormatPr baseColWidth="10" defaultColWidth="12.44140625" defaultRowHeight="13.2" x14ac:dyDescent="0.25"/>
  <cols>
    <col min="1" max="1" width="7.109375" style="1" customWidth="1"/>
    <col min="2" max="2" width="25.6640625" style="1" customWidth="1"/>
    <col min="3" max="4" width="7" style="1" customWidth="1"/>
    <col min="5" max="5" width="10.6640625" style="1" customWidth="1"/>
    <col min="6" max="6" width="7" style="1" customWidth="1"/>
    <col min="7" max="7" width="10.6640625" style="1" customWidth="1"/>
    <col min="8" max="9" width="7" style="1" customWidth="1"/>
    <col min="10" max="11" width="3.5546875" style="1" customWidth="1"/>
    <col min="12" max="12" width="8.21875" style="1" customWidth="1"/>
    <col min="13" max="64" width="12.44140625" style="1"/>
  </cols>
  <sheetData>
    <row r="1" spans="1:6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5">
      <c r="A2" s="5">
        <v>6605</v>
      </c>
      <c r="B2" s="5" t="s">
        <v>11</v>
      </c>
      <c r="C2" s="6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5">
      <c r="A3" s="3">
        <v>8264</v>
      </c>
      <c r="B3" s="3" t="s">
        <v>12</v>
      </c>
      <c r="C3" s="7"/>
      <c r="D3" s="5"/>
      <c r="E3" s="3" t="str">
        <f>IF(ISNUMBER(C3),ROUND(C3,$A$7),"")</f>
        <v/>
      </c>
      <c r="F3" s="8">
        <v>20</v>
      </c>
      <c r="G3" s="3" t="str">
        <f>IF(ISNUMBER(E3),ROUND(E3*F3,$A$7),"")</f>
        <v/>
      </c>
      <c r="H3" s="3" t="str">
        <f>IF(ISNUMBER(E3),ROUND(E3,$A$7),"")</f>
        <v/>
      </c>
      <c r="I3" s="8" t="str">
        <f>IF(ISNUMBER(H3),VLOOKUP(ROUND(H3,$A$7),$A$18:$B$23,2,TRUE),"")</f>
        <v/>
      </c>
      <c r="J3" s="9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5">
      <c r="A4" s="5">
        <v>6713</v>
      </c>
      <c r="B4" s="5" t="s">
        <v>13</v>
      </c>
      <c r="C4"/>
      <c r="D4" s="5"/>
      <c r="E4" s="3"/>
      <c r="F4" s="8"/>
      <c r="G4" s="3" t="str">
        <f>IF(ISNUMBER(G3),ROUND(G3,$A$7)/20,"")</f>
        <v/>
      </c>
      <c r="H4" s="3" t="str">
        <f>IF(ISNUMBER(G4),ROUND(G4,$A$7),"")</f>
        <v/>
      </c>
      <c r="I4" s="8" t="str">
        <f>IF(ISNUMBER(H4),VLOOKUP(ROUND(H4,$A$7),$A$18:$B$23,2,TRUE),"")</f>
        <v/>
      </c>
      <c r="J4" s="9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5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5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5">
      <c r="A7" s="1">
        <v>0</v>
      </c>
      <c r="B7" s="10" t="s">
        <v>14</v>
      </c>
      <c r="C7" s="11" t="s">
        <v>15</v>
      </c>
      <c r="D7" s="11" t="s">
        <v>16</v>
      </c>
      <c r="E7" s="11" t="s">
        <v>2</v>
      </c>
      <c r="F7" s="11" t="s">
        <v>17</v>
      </c>
      <c r="G7" s="11" t="s">
        <v>18</v>
      </c>
      <c r="H7" s="11" t="s">
        <v>19</v>
      </c>
      <c r="I7" s="11" t="s">
        <v>20</v>
      </c>
      <c r="J7" s="11" t="s">
        <v>21</v>
      </c>
      <c r="K7" s="11" t="s">
        <v>22</v>
      </c>
      <c r="L7" s="11" t="s">
        <v>23</v>
      </c>
      <c r="M7" s="11" t="s">
        <v>24</v>
      </c>
      <c r="N7" s="1" t="s">
        <v>25</v>
      </c>
      <c r="O7" s="1" t="s">
        <v>9</v>
      </c>
    </row>
    <row r="8" spans="1:64" x14ac:dyDescent="0.25">
      <c r="A8" s="1">
        <v>1</v>
      </c>
    </row>
    <row r="9" spans="1:64" x14ac:dyDescent="0.25">
      <c r="A9" s="1">
        <v>2</v>
      </c>
    </row>
    <row r="11" spans="1:64" x14ac:dyDescent="0.25">
      <c r="D11" s="1" t="s">
        <v>26</v>
      </c>
    </row>
    <row r="12" spans="1:64" x14ac:dyDescent="0.25">
      <c r="B12" s="4" t="s">
        <v>27</v>
      </c>
    </row>
    <row r="13" spans="1:64" x14ac:dyDescent="0.25">
      <c r="A13" s="11" t="b">
        <f>ISNUMBER(I4)</f>
        <v>0</v>
      </c>
      <c r="B13" s="11" t="s">
        <v>28</v>
      </c>
    </row>
    <row r="14" spans="1:64" x14ac:dyDescent="0.25">
      <c r="A14" s="11" t="b">
        <f>AND(A13:A13)</f>
        <v>0</v>
      </c>
      <c r="B14" s="11" t="s">
        <v>29</v>
      </c>
    </row>
    <row r="17" spans="1:2" x14ac:dyDescent="0.25">
      <c r="B17" s="4" t="s">
        <v>30</v>
      </c>
    </row>
    <row r="18" spans="1:2" x14ac:dyDescent="0.25">
      <c r="A18" s="1">
        <v>0</v>
      </c>
      <c r="B18" s="1">
        <v>6</v>
      </c>
    </row>
    <row r="19" spans="1:2" x14ac:dyDescent="0.25">
      <c r="A19" s="1">
        <v>30</v>
      </c>
      <c r="B19" s="1">
        <v>5</v>
      </c>
    </row>
    <row r="20" spans="1:2" x14ac:dyDescent="0.25">
      <c r="A20" s="1">
        <v>50</v>
      </c>
      <c r="B20" s="1">
        <v>4</v>
      </c>
    </row>
    <row r="21" spans="1:2" x14ac:dyDescent="0.25">
      <c r="A21" s="1">
        <v>67</v>
      </c>
      <c r="B21" s="1">
        <v>3</v>
      </c>
    </row>
    <row r="22" spans="1:2" x14ac:dyDescent="0.25">
      <c r="A22" s="1">
        <v>81</v>
      </c>
      <c r="B22" s="1">
        <v>2</v>
      </c>
    </row>
    <row r="23" spans="1:2" x14ac:dyDescent="0.25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"/>
  <sheetViews>
    <sheetView tabSelected="1" workbookViewId="0">
      <selection activeCell="D8" sqref="D8"/>
    </sheetView>
  </sheetViews>
  <sheetFormatPr baseColWidth="10" defaultColWidth="12.44140625" defaultRowHeight="13.8" x14ac:dyDescent="0.25"/>
  <cols>
    <col min="1" max="1" width="3.6640625" style="55" customWidth="1"/>
    <col min="2" max="2" width="41.6640625" style="41" customWidth="1"/>
    <col min="3" max="3" width="8.21875" style="41" customWidth="1"/>
    <col min="4" max="4" width="7.109375" style="41" customWidth="1"/>
    <col min="5" max="5" width="10.77734375" style="41" customWidth="1"/>
    <col min="6" max="6" width="7.109375" style="41" customWidth="1"/>
    <col min="7" max="7" width="10.77734375" style="41" customWidth="1"/>
    <col min="8" max="9" width="7.109375" style="41" customWidth="1"/>
    <col min="10" max="11" width="3.5546875" style="41" customWidth="1"/>
    <col min="12" max="12" width="15.109375" style="74" bestFit="1" customWidth="1"/>
    <col min="13" max="13" width="12.44140625" style="41"/>
    <col min="14" max="14" width="12.44140625" style="42"/>
    <col min="15" max="64" width="12.44140625" style="41"/>
    <col min="65" max="16384" width="12.44140625" style="64"/>
  </cols>
  <sheetData>
    <row r="1" spans="1:64" ht="12.75" customHeight="1" x14ac:dyDescent="0.25">
      <c r="A1" s="52" t="s">
        <v>0</v>
      </c>
      <c r="B1" s="40" t="s">
        <v>1</v>
      </c>
      <c r="C1" s="40" t="s">
        <v>2</v>
      </c>
      <c r="D1" s="40"/>
      <c r="E1" s="40"/>
      <c r="F1" s="40" t="s">
        <v>5</v>
      </c>
      <c r="G1" s="40" t="s">
        <v>6</v>
      </c>
      <c r="H1" s="40" t="s">
        <v>2</v>
      </c>
      <c r="I1" s="40" t="s">
        <v>7</v>
      </c>
      <c r="J1" s="61" t="s">
        <v>8</v>
      </c>
      <c r="K1" s="56"/>
      <c r="L1" s="72" t="s">
        <v>9</v>
      </c>
      <c r="M1" s="55" t="s">
        <v>10</v>
      </c>
      <c r="N1" s="58"/>
      <c r="O1" s="55"/>
    </row>
    <row r="2" spans="1:64" x14ac:dyDescent="0.25">
      <c r="A2" s="53">
        <v>6605</v>
      </c>
      <c r="B2" s="43" t="s">
        <v>31</v>
      </c>
      <c r="C2" s="44"/>
      <c r="D2" s="44"/>
      <c r="E2" s="43"/>
      <c r="F2" s="40"/>
      <c r="G2" s="43"/>
      <c r="H2" s="43"/>
      <c r="I2" s="45"/>
      <c r="J2" s="61"/>
      <c r="K2" s="56"/>
      <c r="L2" s="72"/>
      <c r="M2" s="65"/>
      <c r="N2" s="58"/>
      <c r="O2" s="65"/>
    </row>
    <row r="3" spans="1:64" ht="27.6" x14ac:dyDescent="0.25">
      <c r="A3" s="53">
        <v>8264</v>
      </c>
      <c r="B3" s="49" t="s">
        <v>32</v>
      </c>
      <c r="C3" s="50"/>
      <c r="D3" s="44"/>
      <c r="E3" s="43"/>
      <c r="F3" s="45">
        <v>20</v>
      </c>
      <c r="G3" s="43" t="str">
        <f>IF(ISNUMBER(C3),ROUND(C3*F3,$A$19),"")</f>
        <v/>
      </c>
      <c r="H3" s="43" t="str">
        <f>IF(ISNUMBER(G3),ROUND((G3),$A$19),"")</f>
        <v/>
      </c>
      <c r="I3" s="45" t="str">
        <f>IF(ISNUMBER(H3),VLOOKUP(ROUND(H3,$A$19),$A$34:$B$39,2,TRUE),"")</f>
        <v/>
      </c>
      <c r="J3" s="66" t="str">
        <f>IF(ISNUMBER(K3),K3,(IF(ISNUMBER(H3),IF(H3&gt;49,1,2),"")))</f>
        <v/>
      </c>
      <c r="K3" s="56"/>
      <c r="L3" s="72">
        <v>20</v>
      </c>
      <c r="M3" s="65"/>
      <c r="N3" s="58" t="str">
        <f>IF(ISNUMBER(C3),ROUND(C3*L3,$A$21),"")</f>
        <v/>
      </c>
      <c r="O3" s="65"/>
    </row>
    <row r="4" spans="1:64" x14ac:dyDescent="0.25">
      <c r="A4" s="53">
        <v>6713</v>
      </c>
      <c r="B4" s="43" t="s">
        <v>33</v>
      </c>
      <c r="C4" s="44"/>
      <c r="D4" s="44"/>
      <c r="E4" s="43"/>
      <c r="F4" s="64"/>
      <c r="G4" s="64" t="str">
        <f>IF(ISNUMBER(G3),ROUND(G3,$A$19)/20,"")</f>
        <v/>
      </c>
      <c r="H4" s="43" t="str">
        <f>IF(ISNUMBER(G4),ROUND((G4),$A$19),"")</f>
        <v/>
      </c>
      <c r="I4" s="45" t="str">
        <f>IF(ISNUMBER(H4),VLOOKUP(ROUND(H4,$A$19),$A$34:$B$39,2,TRUE),"")</f>
        <v/>
      </c>
      <c r="J4" s="66" t="str">
        <f>IF(ISNUMBER(K4),K4,(IF(ISNUMBER(H4),IF(H4&gt;49,1,2),"")))</f>
        <v/>
      </c>
      <c r="K4" s="67"/>
      <c r="L4" s="73"/>
      <c r="M4" s="65"/>
      <c r="N4" s="68"/>
      <c r="O4" s="55"/>
    </row>
    <row r="5" spans="1:64" x14ac:dyDescent="0.25">
      <c r="A5" s="53"/>
      <c r="B5" s="43"/>
      <c r="C5" s="44"/>
      <c r="D5" s="44"/>
      <c r="E5" s="43"/>
      <c r="F5" s="64"/>
      <c r="G5" s="64"/>
      <c r="H5" s="43"/>
      <c r="I5" s="45"/>
      <c r="J5" s="66"/>
      <c r="K5" s="66"/>
      <c r="L5" s="73"/>
      <c r="M5" s="65"/>
      <c r="N5" s="68"/>
      <c r="O5" s="55"/>
    </row>
    <row r="6" spans="1:64" x14ac:dyDescent="0.25">
      <c r="A6" s="52" t="s">
        <v>0</v>
      </c>
      <c r="B6" s="40" t="s">
        <v>1</v>
      </c>
      <c r="C6" s="40" t="s">
        <v>2</v>
      </c>
      <c r="D6" s="40" t="s">
        <v>3</v>
      </c>
      <c r="E6" s="40" t="s">
        <v>4</v>
      </c>
      <c r="F6" s="40" t="s">
        <v>5</v>
      </c>
      <c r="G6" s="40" t="s">
        <v>6</v>
      </c>
      <c r="H6" s="40" t="s">
        <v>2</v>
      </c>
      <c r="I6" s="40" t="s">
        <v>7</v>
      </c>
      <c r="J6" s="61" t="s">
        <v>8</v>
      </c>
      <c r="K6" s="56"/>
      <c r="L6" s="73"/>
      <c r="M6" s="65"/>
      <c r="N6" s="68"/>
      <c r="O6" s="55"/>
    </row>
    <row r="7" spans="1:64" x14ac:dyDescent="0.25">
      <c r="A7" s="54">
        <v>6607</v>
      </c>
      <c r="B7" s="44" t="s">
        <v>34</v>
      </c>
      <c r="C7" s="44"/>
      <c r="D7" s="44"/>
      <c r="E7" s="44"/>
      <c r="F7" s="46"/>
      <c r="G7" s="44"/>
      <c r="H7" s="44"/>
      <c r="I7" s="40"/>
      <c r="J7" s="62"/>
      <c r="K7" s="63"/>
      <c r="L7" s="72"/>
      <c r="M7" s="55"/>
      <c r="N7" s="58"/>
      <c r="O7" s="55"/>
    </row>
    <row r="8" spans="1:64" x14ac:dyDescent="0.25">
      <c r="A8" s="53">
        <v>8281</v>
      </c>
      <c r="B8" s="43" t="s">
        <v>35</v>
      </c>
      <c r="C8" s="51"/>
      <c r="D8" s="51"/>
      <c r="E8" s="43" t="str">
        <f>IF(AND(ISNUMBER(C8),ISNUMBER(D8)),ROUND(((ROUND(C8,$A$19)*2+ROUND(D8,$A$19))/3),$A$19),(IF(ISNUMBER(C8),ROUND(C8,$A$19),"")))</f>
        <v/>
      </c>
      <c r="F8" s="45">
        <v>10</v>
      </c>
      <c r="G8" s="43" t="str">
        <f>IF(ISNUMBER(E8),ROUND(E8*F8,$A$19),"")</f>
        <v/>
      </c>
      <c r="H8" s="43" t="str">
        <f>IF(ISNUMBER(E8),ROUND(E8,$A$19),"")</f>
        <v/>
      </c>
      <c r="I8" s="45" t="str">
        <f>IF(ISNUMBER(H8),VLOOKUP(ROUND(H8,$A$19),note,2,TRUE),"")</f>
        <v/>
      </c>
      <c r="J8" s="62" t="str">
        <f>IF(ISNUMBER(K8),K8,(IF(ISNUMBER(H8),IF(H8&gt;49.4,1,2),"")))</f>
        <v/>
      </c>
      <c r="K8" s="67"/>
      <c r="L8" s="72">
        <v>10</v>
      </c>
      <c r="M8" s="55"/>
      <c r="N8" s="58" t="str">
        <f>IF(ISNUMBER(E8),ROUND(E8*F8,$A$21),"")</f>
        <v/>
      </c>
      <c r="O8" s="55"/>
    </row>
    <row r="9" spans="1:64" x14ac:dyDescent="0.25">
      <c r="A9" s="53">
        <v>8094</v>
      </c>
      <c r="B9" s="43" t="s">
        <v>36</v>
      </c>
      <c r="C9" s="51"/>
      <c r="D9" s="51"/>
      <c r="E9" s="43" t="str">
        <f>IF(AND(ISNUMBER(C9),ISNUMBER(D9)),ROUND(((ROUND(C9,$A$19)*2+ROUND(D9,$A$19))/3),$A$19),(IF(ISNUMBER(C9),ROUND(C9,$A$19),"")))</f>
        <v/>
      </c>
      <c r="F9" s="45">
        <v>10</v>
      </c>
      <c r="G9" s="43" t="str">
        <f>IF(ISNUMBER(E9),ROUND(E9*F9,$A$19),"")</f>
        <v/>
      </c>
      <c r="H9" s="43" t="str">
        <f>IF(ISNUMBER(E9),ROUND(E9,$A$19),"")</f>
        <v/>
      </c>
      <c r="I9" s="45" t="str">
        <f>IF(ISNUMBER(H9),VLOOKUP(ROUND(H9,$A$19),note,2,TRUE),"")</f>
        <v/>
      </c>
      <c r="J9" s="62" t="str">
        <f>IF(ISNUMBER(K9),K9,(IF(ISNUMBER(H9),IF(H9&gt;49.4,1,2),"")))</f>
        <v/>
      </c>
      <c r="K9" s="67"/>
      <c r="L9" s="72">
        <v>10</v>
      </c>
      <c r="M9" s="55"/>
      <c r="N9" s="58" t="str">
        <f>IF(ISNUMBER(E9),ROUND(E9*F9,$A$21),"")</f>
        <v/>
      </c>
      <c r="O9" s="55"/>
    </row>
    <row r="10" spans="1:64" x14ac:dyDescent="0.25">
      <c r="A10" s="53">
        <v>5071</v>
      </c>
      <c r="B10" s="43" t="s">
        <v>37</v>
      </c>
      <c r="C10" s="51"/>
      <c r="D10" s="51"/>
      <c r="E10" s="43" t="str">
        <f>IF(AND(ISNUMBER(C10),ISNUMBER(D10)),ROUND(((ROUND(C10,$A$19)*2+ROUND(D10,$A$19))/3),$A$19),(IF(ISNUMBER(C10),ROUND(C10,$A$19),"")))</f>
        <v/>
      </c>
      <c r="F10" s="45">
        <v>10</v>
      </c>
      <c r="G10" s="43" t="str">
        <f>IF(ISNUMBER(E10),ROUND(E10*F10,$A$19),"")</f>
        <v/>
      </c>
      <c r="H10" s="43" t="str">
        <f>IF(ISNUMBER(E10),ROUND(E10,$A$19),"")</f>
        <v/>
      </c>
      <c r="I10" s="45" t="str">
        <f>IF(ISNUMBER(H10),VLOOKUP(ROUND(H10,$A$19),note,2,TRUE),"")</f>
        <v/>
      </c>
      <c r="J10" s="62" t="str">
        <f>IF(ISNUMBER(K10),K10,(IF(ISNUMBER(H10),IF(H10&gt;49.4,1,2),"")))</f>
        <v/>
      </c>
      <c r="K10" s="67"/>
      <c r="L10" s="72">
        <v>10</v>
      </c>
      <c r="M10" s="55"/>
      <c r="N10" s="58" t="str">
        <f>IF(ISNUMBER(E10),ROUND(E10*F10,$A$21),"")</f>
        <v/>
      </c>
      <c r="O10" s="55"/>
    </row>
    <row r="11" spans="1:64" x14ac:dyDescent="0.25">
      <c r="A11" s="65"/>
      <c r="B11" s="64"/>
      <c r="C11" s="64"/>
      <c r="D11" s="64"/>
      <c r="E11" s="64"/>
      <c r="F11" s="64"/>
      <c r="G11" s="64"/>
      <c r="H11" s="64"/>
      <c r="I11" s="64"/>
      <c r="J11" s="66"/>
      <c r="K11" s="66"/>
      <c r="L11" s="73"/>
      <c r="M11" s="65"/>
      <c r="N11" s="65"/>
      <c r="O11" s="65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x14ac:dyDescent="0.25">
      <c r="A12" s="69">
        <v>5349</v>
      </c>
      <c r="B12" s="47" t="s">
        <v>38</v>
      </c>
      <c r="C12" s="51"/>
      <c r="D12" s="44"/>
      <c r="E12" s="43" t="str">
        <f>IF(ISNUMBER(C12),ROUND(C12,$A$19),"")</f>
        <v/>
      </c>
      <c r="F12" s="45">
        <v>50</v>
      </c>
      <c r="G12" s="43" t="str">
        <f>IF(ISNUMBER(E12),ROUND(E12*F12,$A$19),"")</f>
        <v/>
      </c>
      <c r="H12" s="43" t="str">
        <f>IF(ISNUMBER(E12),ROUND(E12,$A$19),"")</f>
        <v/>
      </c>
      <c r="I12" s="64"/>
      <c r="J12" s="66"/>
      <c r="K12" s="66"/>
      <c r="L12" s="73"/>
      <c r="M12" s="55"/>
      <c r="N12" s="65"/>
      <c r="O12" s="55"/>
    </row>
    <row r="13" spans="1:64" x14ac:dyDescent="0.25">
      <c r="A13" s="69">
        <v>6110</v>
      </c>
      <c r="B13" s="47" t="s">
        <v>39</v>
      </c>
      <c r="C13" s="51"/>
      <c r="D13" s="44"/>
      <c r="E13" s="43" t="str">
        <f>IF(ISNUMBER(C13),ROUND(C13,$A$19),"")</f>
        <v/>
      </c>
      <c r="F13" s="45">
        <v>50</v>
      </c>
      <c r="G13" s="43" t="str">
        <f>IF(ISNUMBER(E13),ROUND(E13*F13,$A$19),"")</f>
        <v/>
      </c>
      <c r="H13" s="43" t="str">
        <f>IF(ISNUMBER(E13),ROUND(E13,$A$19),"")</f>
        <v/>
      </c>
      <c r="I13" s="64"/>
      <c r="J13" s="66"/>
      <c r="K13" s="66"/>
      <c r="L13" s="72"/>
      <c r="M13" s="55"/>
      <c r="N13" s="58"/>
      <c r="O13" s="55"/>
    </row>
    <row r="14" spans="1:64" x14ac:dyDescent="0.25">
      <c r="A14" s="69">
        <v>8280</v>
      </c>
      <c r="B14" s="47" t="s">
        <v>40</v>
      </c>
      <c r="C14" s="64"/>
      <c r="D14" s="44"/>
      <c r="E14" s="64" t="str">
        <f>IF(ISNUMBER(E12+E13),ROUND(E12+E13,$A$19)/2,"")</f>
        <v/>
      </c>
      <c r="F14" s="45">
        <v>50</v>
      </c>
      <c r="G14" s="64" t="str">
        <f>IF(ISNUMBER(G12+G13),ROUND(G12+G13,$A$19)/2,"")</f>
        <v/>
      </c>
      <c r="H14" s="43" t="str">
        <f>IF(ISNUMBER(E14),ROUND((E14),$A$19),"")</f>
        <v/>
      </c>
      <c r="I14" s="45" t="str">
        <f>IF(ISNUMBER(H14),VLOOKUP(ROUND(H14,$A$19),$A$34:$B$39,2,TRUE),"")</f>
        <v/>
      </c>
      <c r="J14" s="62" t="str">
        <f>IF(ISNUMBER(K14),K14,(IF(ISNUMBER(H14),IF(H14&gt;49,1,2),"")))</f>
        <v/>
      </c>
      <c r="K14" s="67"/>
      <c r="L14" s="72">
        <v>50</v>
      </c>
      <c r="M14" s="55"/>
      <c r="N14" s="58" t="str">
        <f>IF(ISNUMBER(E14),ROUND(E14*F14,$A$21),"")</f>
        <v/>
      </c>
      <c r="O14" s="55"/>
    </row>
    <row r="15" spans="1:64" x14ac:dyDescent="0.25">
      <c r="A15" s="53">
        <v>6715</v>
      </c>
      <c r="B15" s="47" t="s">
        <v>41</v>
      </c>
      <c r="C15" s="44"/>
      <c r="D15" s="44"/>
      <c r="E15" s="43"/>
      <c r="F15" s="45"/>
      <c r="G15" s="44" t="str">
        <f>IF(AND(ISNUMBER(G8),ISNUMBER(G9),ISNUMBER(G10),ISNUMBER(G14)),ROUND(G8+G9+G10+G14,$A$19),"")</f>
        <v/>
      </c>
      <c r="H15" s="70" t="str">
        <f>IF(ISNUMBER(G15),ROUND((G15/80),$A$19),"")</f>
        <v/>
      </c>
      <c r="I15" s="40" t="str">
        <f>IF(ISNUMBER(H15),VLOOKUP(ROUND(H15,$A$19),note,2,TRUE),"")</f>
        <v/>
      </c>
      <c r="J15" s="62"/>
      <c r="K15" s="62"/>
      <c r="L15" s="72"/>
      <c r="M15" s="55"/>
      <c r="N15" s="58"/>
      <c r="O15" s="55"/>
    </row>
    <row r="16" spans="1:64" x14ac:dyDescent="0.25">
      <c r="A16" s="53"/>
      <c r="B16" s="47"/>
      <c r="C16" s="44"/>
      <c r="D16" s="44"/>
      <c r="E16" s="43"/>
      <c r="F16" s="45"/>
      <c r="G16" s="44"/>
      <c r="H16" s="70"/>
      <c r="I16" s="40"/>
      <c r="J16" s="62"/>
      <c r="K16" s="62"/>
      <c r="L16" s="72"/>
      <c r="M16" s="55"/>
      <c r="N16" s="58"/>
      <c r="O16" s="55"/>
    </row>
    <row r="17" spans="1:15" x14ac:dyDescent="0.25">
      <c r="A17" s="54">
        <v>6129</v>
      </c>
      <c r="B17" s="44" t="s">
        <v>42</v>
      </c>
      <c r="C17" s="48" t="str">
        <f>IF(AND(ISNUMBER(N3),ISNUMBER(N8),ISNUMBER(N9),ISNUMBER(N10),ISNUMBER(N14)),ROUND((N3+N8+N9+N10+N14)/100,$A$21),"")</f>
        <v/>
      </c>
      <c r="D17" s="44"/>
      <c r="E17" s="44"/>
      <c r="F17" s="44"/>
      <c r="G17" s="70" t="str">
        <f>IF(AND(ISNUMBER(G14),ISNUMBER(G8),ISNUMBER(G9),ISNUMBER(G10),ISNUMBER(G3)),ROUND(G14+G8+G9+G10+G3,$A$19),"")</f>
        <v/>
      </c>
      <c r="H17" s="70" t="str">
        <f>IF(ISNUMBER(G17),ROUND((G17/100),$A$19),"")</f>
        <v/>
      </c>
      <c r="I17" s="40" t="str">
        <f>IF(ISNUMBER(H17),VLOOKUP(ROUND(H17,$A$19),note,2,TRUE),"")</f>
        <v/>
      </c>
      <c r="J17" s="71" t="str">
        <f>IF(ISNUMBER(I17),IF(A30,IF(I17&lt;5,6,7),7),"")</f>
        <v/>
      </c>
      <c r="K17" s="69"/>
      <c r="L17" s="74" t="str">
        <f>IF(J17=6,"bestanden",IF(J17=7,"nicht bestanden",""))</f>
        <v/>
      </c>
      <c r="M17" s="55"/>
      <c r="N17" s="58"/>
      <c r="O17" s="55"/>
    </row>
    <row r="18" spans="1:15" x14ac:dyDescent="0.25">
      <c r="A18" s="55" t="s">
        <v>10</v>
      </c>
      <c r="B18" s="55"/>
      <c r="C18" s="55" t="e">
        <f>(C3,C8,C9,C10,C12,D8,D9,D10,C13)</f>
        <v>#VALUE!</v>
      </c>
      <c r="D18" s="55" t="e">
        <f>(C8,C9,C10)</f>
        <v>#VALUE!</v>
      </c>
      <c r="E18" s="55" t="e">
        <f>(H3,H4,H8,H9,H10,H12,H15,H13,H14)</f>
        <v>#VALUE!</v>
      </c>
      <c r="F18" s="55" t="e">
        <f>(I3,I4,I8,I9,I10,I12,I15,I13,I14)</f>
        <v>#VALUE!</v>
      </c>
      <c r="G18" s="55" t="e">
        <f>(J3,J4,J8,J9,J10,J14)</f>
        <v>#VALUE!</v>
      </c>
      <c r="H18" s="55" t="e">
        <f>(K8,K9,K10,K4,K14)</f>
        <v>#VALUE!</v>
      </c>
      <c r="I18" s="55" t="str">
        <f>J17</f>
        <v/>
      </c>
      <c r="J18" s="57" t="e">
        <f>(A17,A2,A3,A7,A14,A8,A9,A10)</f>
        <v>#VALUE!</v>
      </c>
      <c r="K18" s="57" t="e">
        <f>(C8,C9,C10)</f>
        <v>#VALUE!</v>
      </c>
      <c r="L18" s="75"/>
      <c r="M18" s="55"/>
      <c r="N18" s="58" t="str">
        <f>C17</f>
        <v/>
      </c>
      <c r="O18" s="55" t="e">
        <f>(L17,L2,L3,L7,L14,L8,L9,L10)</f>
        <v>#VALUE!</v>
      </c>
    </row>
    <row r="19" spans="1:15" x14ac:dyDescent="0.25">
      <c r="A19" s="55">
        <v>0</v>
      </c>
      <c r="B19" s="59" t="s">
        <v>14</v>
      </c>
      <c r="C19" s="56" t="s">
        <v>15</v>
      </c>
      <c r="D19" s="56" t="s">
        <v>16</v>
      </c>
      <c r="E19" s="56" t="s">
        <v>2</v>
      </c>
      <c r="F19" s="56" t="s">
        <v>17</v>
      </c>
      <c r="G19" s="56" t="s">
        <v>18</v>
      </c>
      <c r="H19" s="56" t="s">
        <v>19</v>
      </c>
      <c r="I19" s="56" t="s">
        <v>20</v>
      </c>
      <c r="J19" s="57" t="s">
        <v>21</v>
      </c>
      <c r="K19" s="57" t="s">
        <v>22</v>
      </c>
      <c r="L19" s="76" t="s">
        <v>23</v>
      </c>
      <c r="M19" s="56" t="s">
        <v>24</v>
      </c>
      <c r="N19" s="58" t="s">
        <v>25</v>
      </c>
      <c r="O19" s="55" t="s">
        <v>9</v>
      </c>
    </row>
    <row r="20" spans="1:15" x14ac:dyDescent="0.25">
      <c r="A20" s="55">
        <v>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75"/>
    </row>
    <row r="21" spans="1:15" x14ac:dyDescent="0.25">
      <c r="A21" s="55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75"/>
    </row>
    <row r="22" spans="1:15" x14ac:dyDescent="0.25">
      <c r="A22" s="65"/>
      <c r="B22" s="65"/>
      <c r="C22" s="55"/>
      <c r="D22" s="55"/>
      <c r="E22" s="55"/>
      <c r="F22" s="55"/>
      <c r="G22" s="55"/>
      <c r="H22" s="55"/>
      <c r="I22" s="55"/>
      <c r="J22" s="55"/>
      <c r="K22" s="55"/>
      <c r="L22" s="75"/>
    </row>
    <row r="23" spans="1:15" x14ac:dyDescent="0.25">
      <c r="A23" s="65"/>
      <c r="B23" s="65"/>
      <c r="C23" s="55"/>
      <c r="D23" s="55"/>
      <c r="E23" s="55"/>
      <c r="F23" s="55"/>
      <c r="G23" s="55"/>
      <c r="H23" s="55"/>
      <c r="I23" s="55"/>
      <c r="J23" s="55"/>
      <c r="K23" s="55"/>
      <c r="L23" s="75"/>
    </row>
    <row r="24" spans="1:15" x14ac:dyDescent="0.25">
      <c r="B24" s="60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75"/>
    </row>
    <row r="25" spans="1:15" x14ac:dyDescent="0.25">
      <c r="A25" s="56" t="b">
        <f>IF(I17&lt;5,TRUE,FALSE)</f>
        <v>0</v>
      </c>
      <c r="B25" s="56" t="s">
        <v>43</v>
      </c>
      <c r="C25" s="55"/>
      <c r="D25" s="55"/>
      <c r="E25" s="55"/>
      <c r="F25" s="55"/>
      <c r="G25" s="55"/>
      <c r="H25" s="55"/>
      <c r="I25" s="55"/>
      <c r="J25" s="55"/>
      <c r="K25" s="55"/>
      <c r="L25" s="75"/>
    </row>
    <row r="26" spans="1:15" x14ac:dyDescent="0.25">
      <c r="A26" s="56" t="b">
        <f>IF(I15&lt;5,TRUE,FALSE)</f>
        <v>0</v>
      </c>
      <c r="B26" s="56" t="s">
        <v>44</v>
      </c>
      <c r="C26" s="55"/>
      <c r="D26" s="55"/>
      <c r="E26" s="55"/>
      <c r="F26" s="55"/>
      <c r="G26" s="55"/>
      <c r="H26" s="55"/>
      <c r="I26" s="55"/>
      <c r="J26" s="55"/>
      <c r="K26" s="55"/>
      <c r="L26" s="75"/>
    </row>
    <row r="27" spans="1:15" x14ac:dyDescent="0.25">
      <c r="A27" s="56" t="b">
        <f>COUNTIF(I8:I14,"=6")&lt;=0</f>
        <v>1</v>
      </c>
      <c r="B27" s="56" t="s">
        <v>45</v>
      </c>
      <c r="C27" s="55"/>
      <c r="D27" s="55"/>
      <c r="E27" s="55"/>
      <c r="F27" s="55"/>
      <c r="G27" s="55"/>
      <c r="H27" s="55"/>
      <c r="I27" s="55"/>
      <c r="J27" s="55"/>
      <c r="K27" s="55"/>
      <c r="L27" s="75"/>
    </row>
    <row r="28" spans="1:15" x14ac:dyDescent="0.25">
      <c r="A28" s="56" t="b">
        <f>COUNTIF(I8:I14,"&lt;=4")&gt;=3</f>
        <v>0</v>
      </c>
      <c r="B28" s="56" t="s">
        <v>46</v>
      </c>
      <c r="C28" s="55"/>
      <c r="D28" s="55"/>
      <c r="E28" s="55"/>
      <c r="F28" s="55"/>
      <c r="G28" s="55"/>
      <c r="H28" s="55"/>
      <c r="I28" s="55"/>
      <c r="J28" s="55"/>
      <c r="K28" s="55"/>
      <c r="L28" s="75"/>
    </row>
    <row r="29" spans="1:15" x14ac:dyDescent="0.25">
      <c r="A29" s="56" t="b">
        <f>ISNUMBER(I17)</f>
        <v>0</v>
      </c>
      <c r="B29" s="56" t="s">
        <v>28</v>
      </c>
      <c r="C29" s="55"/>
      <c r="D29" s="55"/>
      <c r="E29" s="55"/>
      <c r="F29" s="55"/>
      <c r="G29" s="55"/>
      <c r="H29" s="55"/>
      <c r="I29" s="55"/>
      <c r="J29" s="55"/>
      <c r="K29" s="55"/>
      <c r="L29" s="75"/>
    </row>
    <row r="30" spans="1:15" x14ac:dyDescent="0.25">
      <c r="A30" s="56" t="b">
        <f>AND(A25:A29)</f>
        <v>0</v>
      </c>
      <c r="B30" s="56" t="s">
        <v>29</v>
      </c>
      <c r="C30" s="55"/>
      <c r="D30" s="55"/>
      <c r="E30" s="55"/>
      <c r="F30" s="55"/>
      <c r="G30" s="55"/>
      <c r="H30" s="55"/>
      <c r="I30" s="55"/>
      <c r="J30" s="55"/>
      <c r="K30" s="55"/>
      <c r="L30" s="75"/>
    </row>
    <row r="31" spans="1:15" x14ac:dyDescent="0.25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75"/>
    </row>
    <row r="32" spans="1:15" x14ac:dyDescent="0.25"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75"/>
    </row>
    <row r="33" spans="1:12" x14ac:dyDescent="0.25">
      <c r="B33" s="60" t="s">
        <v>30</v>
      </c>
      <c r="C33" s="55"/>
      <c r="D33" s="55"/>
      <c r="E33" s="55"/>
      <c r="F33" s="55"/>
      <c r="G33" s="55"/>
      <c r="H33" s="55"/>
      <c r="I33" s="55"/>
      <c r="J33" s="55"/>
      <c r="K33" s="55"/>
      <c r="L33" s="75"/>
    </row>
    <row r="34" spans="1:12" x14ac:dyDescent="0.25">
      <c r="A34" s="55">
        <v>0</v>
      </c>
      <c r="B34" s="55">
        <v>6</v>
      </c>
      <c r="C34" s="55"/>
      <c r="D34" s="55"/>
      <c r="E34" s="55"/>
      <c r="F34" s="55"/>
      <c r="G34" s="55"/>
      <c r="H34" s="55"/>
      <c r="I34" s="55"/>
      <c r="J34" s="55"/>
      <c r="K34" s="55"/>
      <c r="L34" s="75"/>
    </row>
    <row r="35" spans="1:12" x14ac:dyDescent="0.25">
      <c r="A35" s="55">
        <v>30</v>
      </c>
      <c r="B35" s="55">
        <v>5</v>
      </c>
      <c r="C35" s="55"/>
      <c r="D35" s="55"/>
      <c r="E35" s="55"/>
      <c r="F35" s="55"/>
      <c r="G35" s="55"/>
      <c r="H35" s="55"/>
      <c r="I35" s="55"/>
      <c r="J35" s="55"/>
      <c r="K35" s="55"/>
      <c r="L35" s="75"/>
    </row>
    <row r="36" spans="1:12" x14ac:dyDescent="0.25">
      <c r="A36" s="55">
        <v>50</v>
      </c>
      <c r="B36" s="55">
        <v>4</v>
      </c>
      <c r="C36" s="55"/>
      <c r="D36" s="55"/>
      <c r="E36" s="55"/>
      <c r="F36" s="55"/>
      <c r="G36" s="55"/>
      <c r="H36" s="55"/>
      <c r="I36" s="55"/>
      <c r="J36" s="55"/>
      <c r="K36" s="55"/>
      <c r="L36" s="75"/>
    </row>
    <row r="37" spans="1:12" x14ac:dyDescent="0.25">
      <c r="A37" s="55">
        <v>67</v>
      </c>
      <c r="B37" s="55">
        <v>3</v>
      </c>
      <c r="C37" s="55"/>
      <c r="D37" s="55"/>
      <c r="E37" s="55"/>
      <c r="F37" s="55"/>
      <c r="G37" s="55"/>
      <c r="H37" s="55"/>
      <c r="I37" s="55"/>
      <c r="J37" s="55"/>
      <c r="K37" s="55"/>
      <c r="L37" s="75"/>
    </row>
    <row r="38" spans="1:12" x14ac:dyDescent="0.25">
      <c r="A38" s="55">
        <v>81</v>
      </c>
      <c r="B38" s="55">
        <v>2</v>
      </c>
      <c r="C38" s="55"/>
      <c r="D38" s="55"/>
      <c r="E38" s="55"/>
      <c r="F38" s="55"/>
      <c r="G38" s="55"/>
      <c r="H38" s="55"/>
      <c r="I38" s="55"/>
      <c r="J38" s="55"/>
      <c r="K38" s="55"/>
      <c r="L38" s="75"/>
    </row>
    <row r="39" spans="1:12" x14ac:dyDescent="0.25">
      <c r="A39" s="55">
        <v>92</v>
      </c>
      <c r="B39" s="55">
        <v>1</v>
      </c>
      <c r="C39" s="55"/>
      <c r="D39" s="55"/>
      <c r="E39" s="55"/>
      <c r="F39" s="55"/>
      <c r="G39" s="55"/>
      <c r="H39" s="55"/>
      <c r="I39" s="55"/>
      <c r="J39" s="55"/>
      <c r="K39" s="55"/>
      <c r="L39" s="75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48"/>
  <sheetViews>
    <sheetView workbookViewId="0"/>
  </sheetViews>
  <sheetFormatPr baseColWidth="10" defaultColWidth="12.44140625" defaultRowHeight="13.2" x14ac:dyDescent="0.25"/>
  <cols>
    <col min="1" max="1" width="7.109375" style="18" customWidth="1"/>
    <col min="2" max="2" width="25.5546875" style="18" customWidth="1"/>
    <col min="3" max="4" width="7.109375" style="18" customWidth="1"/>
    <col min="5" max="5" width="10.77734375" style="18" customWidth="1"/>
    <col min="6" max="6" width="7.109375" style="18" customWidth="1"/>
    <col min="7" max="7" width="10.77734375" style="18" customWidth="1"/>
    <col min="8" max="9" width="7.109375" style="18" customWidth="1"/>
    <col min="10" max="11" width="3.5546875" style="18" customWidth="1"/>
    <col min="12" max="12" width="8.33203125" style="18" customWidth="1"/>
    <col min="13" max="64" width="12.44140625" style="18"/>
  </cols>
  <sheetData>
    <row r="1" spans="1:15" ht="12.75" customHeight="1" x14ac:dyDescent="0.25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2</v>
      </c>
      <c r="I1" s="19" t="s">
        <v>7</v>
      </c>
      <c r="J1" s="19" t="s">
        <v>8</v>
      </c>
      <c r="L1" s="18" t="s">
        <v>10</v>
      </c>
    </row>
    <row r="2" spans="1:15" ht="12.75" customHeight="1" x14ac:dyDescent="0.25">
      <c r="A2" s="20">
        <v>6115</v>
      </c>
      <c r="B2" s="21" t="s">
        <v>47</v>
      </c>
      <c r="C2" s="13"/>
      <c r="D2" s="22"/>
      <c r="E2" s="22"/>
      <c r="F2" s="22"/>
      <c r="G2" s="22"/>
      <c r="H2" s="22"/>
      <c r="I2" s="22"/>
      <c r="J2" s="22"/>
      <c r="K2" s="23"/>
    </row>
    <row r="3" spans="1:15" x14ac:dyDescent="0.25">
      <c r="A3" s="23">
        <v>5351</v>
      </c>
      <c r="B3" s="24" t="s">
        <v>48</v>
      </c>
      <c r="C3" s="15">
        <v>78</v>
      </c>
      <c r="D3" s="15"/>
      <c r="E3" s="3">
        <v>78</v>
      </c>
      <c r="F3" s="19">
        <v>40</v>
      </c>
      <c r="G3" s="3">
        <v>3120</v>
      </c>
      <c r="H3" s="23">
        <v>78</v>
      </c>
      <c r="I3" s="22">
        <v>3</v>
      </c>
      <c r="J3" s="22">
        <v>1</v>
      </c>
      <c r="K3" s="14"/>
      <c r="N3" s="25"/>
      <c r="O3" s="26">
        <v>20</v>
      </c>
    </row>
    <row r="4" spans="1:15" x14ac:dyDescent="0.25">
      <c r="A4" s="23">
        <v>5352</v>
      </c>
      <c r="B4" s="24" t="s">
        <v>49</v>
      </c>
      <c r="C4" s="15">
        <v>49</v>
      </c>
      <c r="D4" s="15"/>
      <c r="E4" s="3">
        <v>49</v>
      </c>
      <c r="F4" s="19">
        <v>40</v>
      </c>
      <c r="G4" s="3">
        <v>1960</v>
      </c>
      <c r="H4" s="23">
        <v>49</v>
      </c>
      <c r="I4" s="22">
        <v>5</v>
      </c>
      <c r="J4" s="22">
        <v>2</v>
      </c>
      <c r="K4" s="14"/>
      <c r="N4" s="25"/>
      <c r="O4" s="26">
        <v>20</v>
      </c>
    </row>
    <row r="5" spans="1:15" x14ac:dyDescent="0.25">
      <c r="A5" s="27">
        <v>5071</v>
      </c>
      <c r="B5" s="24" t="s">
        <v>50</v>
      </c>
      <c r="C5" s="15">
        <v>49</v>
      </c>
      <c r="D5" s="15"/>
      <c r="E5" s="3">
        <v>49</v>
      </c>
      <c r="F5" s="19">
        <v>20</v>
      </c>
      <c r="G5" s="3">
        <v>980</v>
      </c>
      <c r="H5" s="23">
        <v>49</v>
      </c>
      <c r="I5" s="22">
        <v>5</v>
      </c>
      <c r="J5" s="22">
        <v>2</v>
      </c>
      <c r="K5" s="14"/>
      <c r="N5" s="25"/>
      <c r="O5" s="26">
        <v>10</v>
      </c>
    </row>
    <row r="6" spans="1:15" x14ac:dyDescent="0.25">
      <c r="A6" s="20">
        <v>6116</v>
      </c>
      <c r="B6" s="21" t="s">
        <v>51</v>
      </c>
      <c r="C6" s="28"/>
      <c r="D6" s="28"/>
      <c r="E6" s="3"/>
      <c r="F6"/>
      <c r="G6" s="16">
        <v>6060</v>
      </c>
      <c r="H6" s="29">
        <v>61</v>
      </c>
      <c r="I6" s="19">
        <v>4</v>
      </c>
      <c r="J6" s="19">
        <v>1</v>
      </c>
      <c r="K6" s="14"/>
      <c r="N6" s="25"/>
      <c r="O6" s="26"/>
    </row>
    <row r="7" spans="1:15" x14ac:dyDescent="0.25">
      <c r="A7" s="20">
        <v>5907</v>
      </c>
      <c r="B7" s="21" t="s">
        <v>52</v>
      </c>
      <c r="C7" s="13"/>
      <c r="D7" s="22"/>
      <c r="E7" s="8"/>
      <c r="F7" s="22"/>
      <c r="G7" s="8"/>
      <c r="H7" s="22"/>
      <c r="I7" s="22"/>
      <c r="J7" s="22"/>
      <c r="K7" s="23"/>
      <c r="N7" s="25"/>
    </row>
    <row r="8" spans="1:15" x14ac:dyDescent="0.25">
      <c r="A8" s="23">
        <v>5349</v>
      </c>
      <c r="B8" s="24" t="s">
        <v>53</v>
      </c>
      <c r="C8" s="15">
        <v>49</v>
      </c>
      <c r="D8" s="22"/>
      <c r="E8" s="3">
        <v>49</v>
      </c>
      <c r="F8" s="19">
        <v>50</v>
      </c>
      <c r="G8" s="3">
        <v>2450</v>
      </c>
      <c r="H8" s="23">
        <v>49</v>
      </c>
      <c r="I8" s="22">
        <v>5</v>
      </c>
      <c r="J8" s="22">
        <v>2</v>
      </c>
      <c r="K8" s="14"/>
      <c r="N8" s="25"/>
      <c r="O8" s="26">
        <v>25</v>
      </c>
    </row>
    <row r="9" spans="1:15" x14ac:dyDescent="0.25">
      <c r="A9" s="23">
        <v>5350</v>
      </c>
      <c r="B9" s="24" t="s">
        <v>54</v>
      </c>
      <c r="C9" s="15">
        <v>78</v>
      </c>
      <c r="D9" s="22"/>
      <c r="E9" s="3">
        <v>78</v>
      </c>
      <c r="F9" s="19">
        <v>50</v>
      </c>
      <c r="G9" s="3">
        <v>3900</v>
      </c>
      <c r="H9" s="23">
        <v>78</v>
      </c>
      <c r="I9" s="22">
        <v>3</v>
      </c>
      <c r="J9" s="22">
        <v>1</v>
      </c>
      <c r="K9" s="14"/>
      <c r="N9" s="25"/>
      <c r="O9" s="26">
        <v>25</v>
      </c>
    </row>
    <row r="10" spans="1:15" x14ac:dyDescent="0.25">
      <c r="A10" s="20">
        <v>5978</v>
      </c>
      <c r="B10" s="21" t="s">
        <v>55</v>
      </c>
      <c r="C10" s="30"/>
      <c r="D10" s="23"/>
      <c r="E10" s="3"/>
      <c r="F10" s="19"/>
      <c r="G10" s="16">
        <v>6350</v>
      </c>
      <c r="H10" s="16">
        <v>64</v>
      </c>
      <c r="I10" s="22">
        <v>4</v>
      </c>
      <c r="J10" s="19">
        <v>1</v>
      </c>
      <c r="K10" s="14"/>
      <c r="N10" s="25"/>
      <c r="O10" s="31"/>
    </row>
    <row r="11" spans="1:15" x14ac:dyDescent="0.25">
      <c r="A11" s="20"/>
      <c r="B11" s="20" t="s">
        <v>56</v>
      </c>
      <c r="C11" s="32"/>
      <c r="D11" s="20"/>
      <c r="E11" s="5"/>
      <c r="F11" s="20"/>
      <c r="G11" s="16"/>
      <c r="H11" s="16"/>
      <c r="I11" s="22"/>
      <c r="J11" s="17"/>
      <c r="K11"/>
      <c r="N11" s="25"/>
      <c r="O11" s="31"/>
    </row>
    <row r="12" spans="1:15" x14ac:dyDescent="0.25">
      <c r="A12" s="20">
        <v>6116</v>
      </c>
      <c r="B12" s="21" t="s">
        <v>51</v>
      </c>
      <c r="C12" s="28"/>
      <c r="D12" s="28"/>
      <c r="E12" s="5">
        <v>61</v>
      </c>
      <c r="F12" s="19">
        <v>100</v>
      </c>
      <c r="G12" s="5">
        <v>6100</v>
      </c>
      <c r="H12" s="20">
        <v>61</v>
      </c>
      <c r="I12"/>
      <c r="J12"/>
      <c r="K12"/>
      <c r="N12" s="12">
        <v>6100</v>
      </c>
      <c r="O12" s="31"/>
    </row>
    <row r="13" spans="1:15" x14ac:dyDescent="0.25">
      <c r="A13" s="20">
        <v>5978</v>
      </c>
      <c r="B13" s="21" t="s">
        <v>55</v>
      </c>
      <c r="C13" s="30"/>
      <c r="D13" s="23"/>
      <c r="E13" s="5">
        <v>64</v>
      </c>
      <c r="F13" s="19">
        <v>100</v>
      </c>
      <c r="G13" s="5">
        <v>6400</v>
      </c>
      <c r="H13" s="20">
        <v>64</v>
      </c>
      <c r="I13"/>
      <c r="J13"/>
      <c r="K13"/>
      <c r="N13" s="12">
        <v>6400</v>
      </c>
      <c r="O13" s="25"/>
    </row>
    <row r="14" spans="1:15" x14ac:dyDescent="0.25">
      <c r="A14" s="20">
        <v>6129</v>
      </c>
      <c r="B14" s="20" t="s">
        <v>42</v>
      </c>
      <c r="C14" s="32">
        <v>62.5</v>
      </c>
      <c r="D14" s="20"/>
      <c r="E14" s="20"/>
      <c r="F14" s="20"/>
      <c r="G14" s="33">
        <v>6250</v>
      </c>
      <c r="H14" s="16">
        <v>63</v>
      </c>
      <c r="I14" s="19">
        <v>4</v>
      </c>
      <c r="J14" s="17">
        <v>6</v>
      </c>
      <c r="K14"/>
      <c r="N14" s="25"/>
    </row>
    <row r="15" spans="1:15" x14ac:dyDescent="0.25">
      <c r="A15" s="20"/>
      <c r="B15" s="20"/>
      <c r="C15" s="34"/>
      <c r="D15" s="20"/>
      <c r="E15" s="20"/>
      <c r="F15" s="20"/>
      <c r="G15" s="33"/>
      <c r="H15" s="16"/>
      <c r="I15" s="22"/>
      <c r="J15" s="17"/>
      <c r="K15"/>
    </row>
    <row r="16" spans="1:15" x14ac:dyDescent="0.25">
      <c r="A16" s="18" t="s">
        <v>10</v>
      </c>
      <c r="C16" s="18">
        <v>78</v>
      </c>
      <c r="D16" s="18">
        <v>78</v>
      </c>
      <c r="E16" s="18">
        <v>78</v>
      </c>
      <c r="F16" s="18">
        <v>3</v>
      </c>
      <c r="G16" s="18">
        <v>1</v>
      </c>
      <c r="H16" s="18">
        <v>0</v>
      </c>
      <c r="I16" s="18">
        <v>6</v>
      </c>
      <c r="J16" s="18">
        <v>6129</v>
      </c>
      <c r="K16" s="18">
        <v>78</v>
      </c>
      <c r="N16" s="12">
        <v>62.5</v>
      </c>
      <c r="O16" s="18">
        <v>25</v>
      </c>
    </row>
    <row r="17" spans="1:15" x14ac:dyDescent="0.25">
      <c r="A17" s="18">
        <v>0</v>
      </c>
      <c r="B17" s="35" t="s">
        <v>14</v>
      </c>
      <c r="C17" s="36" t="s">
        <v>15</v>
      </c>
      <c r="D17" s="36" t="s">
        <v>16</v>
      </c>
      <c r="E17" s="36" t="s">
        <v>2</v>
      </c>
      <c r="F17" s="36" t="s">
        <v>17</v>
      </c>
      <c r="G17" s="36" t="s">
        <v>18</v>
      </c>
      <c r="H17" s="36" t="s">
        <v>19</v>
      </c>
      <c r="I17" s="36" t="s">
        <v>20</v>
      </c>
      <c r="J17" s="36" t="s">
        <v>21</v>
      </c>
      <c r="K17" s="36" t="s">
        <v>22</v>
      </c>
      <c r="L17" s="36" t="s">
        <v>23</v>
      </c>
      <c r="M17" s="36" t="s">
        <v>24</v>
      </c>
      <c r="N17" s="12" t="s">
        <v>25</v>
      </c>
      <c r="O17" s="18" t="s">
        <v>9</v>
      </c>
    </row>
    <row r="18" spans="1:15" x14ac:dyDescent="0.25">
      <c r="A18" s="18">
        <v>1</v>
      </c>
      <c r="M18"/>
      <c r="N18"/>
    </row>
    <row r="19" spans="1:15" x14ac:dyDescent="0.25">
      <c r="A19" s="18">
        <v>2</v>
      </c>
      <c r="M19"/>
      <c r="N19"/>
    </row>
    <row r="20" spans="1:15" x14ac:dyDescent="0.25">
      <c r="M20"/>
      <c r="N20"/>
    </row>
    <row r="21" spans="1:15" x14ac:dyDescent="0.25">
      <c r="M21"/>
      <c r="N21"/>
    </row>
    <row r="22" spans="1:15" x14ac:dyDescent="0.25">
      <c r="M22"/>
      <c r="N22"/>
    </row>
    <row r="23" spans="1:15" x14ac:dyDescent="0.25">
      <c r="M23"/>
      <c r="N23"/>
    </row>
    <row r="24" spans="1:15" x14ac:dyDescent="0.25">
      <c r="M24"/>
      <c r="N24"/>
    </row>
    <row r="25" spans="1:15" x14ac:dyDescent="0.25">
      <c r="M25"/>
      <c r="N25"/>
    </row>
    <row r="30" spans="1:15" x14ac:dyDescent="0.25">
      <c r="B30" s="37" t="s">
        <v>27</v>
      </c>
    </row>
    <row r="31" spans="1:15" x14ac:dyDescent="0.25">
      <c r="A31" s="36">
        <v>1</v>
      </c>
      <c r="B31" s="38" t="s">
        <v>57</v>
      </c>
    </row>
    <row r="32" spans="1:15" x14ac:dyDescent="0.25">
      <c r="A32" s="36">
        <v>1</v>
      </c>
      <c r="B32" s="38" t="s">
        <v>58</v>
      </c>
    </row>
    <row r="33" spans="1:3" x14ac:dyDescent="0.25">
      <c r="A33" s="36">
        <v>1</v>
      </c>
      <c r="B33" s="36" t="s">
        <v>59</v>
      </c>
      <c r="C33" s="36"/>
    </row>
    <row r="34" spans="1:3" x14ac:dyDescent="0.25">
      <c r="A34" s="36">
        <v>1</v>
      </c>
      <c r="B34" s="36" t="s">
        <v>60</v>
      </c>
      <c r="C34" s="36"/>
    </row>
    <row r="35" spans="1:3" x14ac:dyDescent="0.25">
      <c r="A35" s="36">
        <v>1</v>
      </c>
      <c r="B35" s="36" t="s">
        <v>61</v>
      </c>
      <c r="C35" s="36"/>
    </row>
    <row r="36" spans="1:3" x14ac:dyDescent="0.25">
      <c r="A36" s="36">
        <v>1</v>
      </c>
      <c r="B36" s="39" t="s">
        <v>43</v>
      </c>
    </row>
    <row r="37" spans="1:3" x14ac:dyDescent="0.25">
      <c r="A37" s="36">
        <v>1</v>
      </c>
      <c r="B37" s="39" t="s">
        <v>28</v>
      </c>
    </row>
    <row r="38" spans="1:3" x14ac:dyDescent="0.25">
      <c r="A38" s="36">
        <v>1</v>
      </c>
      <c r="B38" s="39" t="s">
        <v>29</v>
      </c>
    </row>
    <row r="42" spans="1:3" x14ac:dyDescent="0.25">
      <c r="B42" s="37" t="s">
        <v>30</v>
      </c>
    </row>
    <row r="43" spans="1:3" x14ac:dyDescent="0.25">
      <c r="A43" s="18">
        <v>0</v>
      </c>
      <c r="B43" s="18">
        <v>6</v>
      </c>
    </row>
    <row r="44" spans="1:3" x14ac:dyDescent="0.25">
      <c r="A44" s="18">
        <v>30</v>
      </c>
      <c r="B44" s="18">
        <v>5</v>
      </c>
    </row>
    <row r="45" spans="1:3" x14ac:dyDescent="0.25">
      <c r="A45" s="18">
        <v>50</v>
      </c>
      <c r="B45" s="18">
        <v>4</v>
      </c>
    </row>
    <row r="46" spans="1:3" x14ac:dyDescent="0.25">
      <c r="A46" s="18">
        <v>67</v>
      </c>
      <c r="B46" s="18">
        <v>3</v>
      </c>
    </row>
    <row r="47" spans="1:3" x14ac:dyDescent="0.25">
      <c r="A47" s="18">
        <v>81</v>
      </c>
      <c r="B47" s="18">
        <v>2</v>
      </c>
    </row>
    <row r="48" spans="1:3" x14ac:dyDescent="0.25">
      <c r="A48" s="18">
        <v>92</v>
      </c>
      <c r="B48" s="18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Christiane Heunisch</cp:lastModifiedBy>
  <dcterms:created xsi:type="dcterms:W3CDTF">2021-10-13T09:25:29Z</dcterms:created>
  <dcterms:modified xsi:type="dcterms:W3CDTF">2021-10-14T10:21:23Z</dcterms:modified>
</cp:coreProperties>
</file>