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58" activeTab="1"/>
  </bookViews>
  <sheets>
    <sheet name="40" sheetId="1" r:id="rId1"/>
    <sheet name="50" sheetId="2" r:id="rId2"/>
    <sheet name="Table" sheetId="3" state="hidden" r:id="rId3"/>
  </sheets>
  <definedNames>
    <definedName name="_xlnm.Print_Area" localSheetId="1">'50'!$A$1:$L$41</definedName>
    <definedName name="note">'50'!$A$32:$B$37</definedName>
    <definedName name="Tabelle">'50'!$C$19:$H$19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H3" i="1"/>
  <c r="J3" i="1"/>
  <c r="G6" i="1"/>
  <c r="I3" i="1"/>
  <c r="C6" i="1"/>
  <c r="D6" i="1"/>
  <c r="E6" i="1"/>
  <c r="F6" i="1"/>
  <c r="K6" i="1"/>
  <c r="G3" i="2"/>
  <c r="H3" i="2"/>
  <c r="I3" i="2"/>
  <c r="N3" i="2"/>
  <c r="E9" i="2"/>
  <c r="G9" i="2"/>
  <c r="E10" i="2"/>
  <c r="H10" i="2"/>
  <c r="E11" i="2"/>
  <c r="H11" i="2"/>
  <c r="E12" i="2"/>
  <c r="H12" i="2"/>
  <c r="N15" i="2"/>
  <c r="C16" i="2"/>
  <c r="D16" i="2"/>
  <c r="E16" i="2"/>
  <c r="F16" i="2"/>
  <c r="G16" i="2"/>
  <c r="H16" i="2"/>
  <c r="J16" i="2"/>
  <c r="K16" i="2"/>
  <c r="O16" i="2"/>
  <c r="A13" i="1"/>
  <c r="A14" i="1"/>
  <c r="J5" i="1"/>
  <c r="I6" i="1"/>
  <c r="N12" i="2"/>
  <c r="J4" i="1"/>
  <c r="G12" i="2"/>
  <c r="H9" i="2"/>
  <c r="J9" i="2"/>
  <c r="I9" i="2"/>
  <c r="N9" i="2"/>
  <c r="J12" i="2"/>
  <c r="I12" i="2"/>
  <c r="N11" i="2"/>
  <c r="G10" i="2"/>
  <c r="N10" i="2"/>
  <c r="C15" i="2"/>
  <c r="N16" i="2"/>
  <c r="I11" i="2"/>
  <c r="J11" i="2"/>
  <c r="G11" i="2"/>
  <c r="G13" i="2"/>
  <c r="H13" i="2"/>
  <c r="I13" i="2"/>
  <c r="A25" i="2"/>
  <c r="J10" i="2"/>
  <c r="I10" i="2"/>
  <c r="A23" i="2"/>
  <c r="G4" i="2"/>
  <c r="H4" i="2"/>
  <c r="A24" i="2"/>
  <c r="I4" i="2"/>
  <c r="C7" i="2"/>
  <c r="E7" i="2"/>
  <c r="H7" i="2"/>
  <c r="G7" i="2"/>
  <c r="G15" i="2"/>
  <c r="H15" i="2"/>
  <c r="I15" i="2"/>
  <c r="A26" i="2"/>
  <c r="A27" i="2"/>
  <c r="J4" i="2"/>
  <c r="I7" i="2"/>
  <c r="J7" i="2"/>
  <c r="J3" i="2"/>
  <c r="A28" i="2"/>
  <c r="J15" i="2"/>
  <c r="L15" i="2"/>
  <c r="I16" i="2"/>
</calcChain>
</file>

<file path=xl/sharedStrings.xml><?xml version="1.0" encoding="utf-8"?>
<sst xmlns="http://schemas.openxmlformats.org/spreadsheetml/2006/main" count="137" uniqueCount="59">
  <si>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</si>
  <si>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</si>
  <si>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</si>
  <si>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</si>
  <si>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</si>
  <si>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</si>
  <si>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</si>
  <si>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</si>
  <si>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</si>
  <si>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</si>
  <si>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</si>
  <si>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</si>
  <si>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Kto. / Anschaff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</si>
  <si>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</si>
  <si>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</si>
  <si>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</si>
  <si>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</si>
  <si>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</si>
  <si>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</si>
  <si>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</si>
  <si>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</si>
  <si>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</si>
  <si>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</si>
  <si>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</si>
  <si>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</si>
  <si>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</si>
  <si>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</si>
  <si>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</si>
  <si>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</si>
  <si>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</si>
  <si>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</si>
  <si>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Kunden beraten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</si>
  <si>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</si>
  <si>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</si>
  <si>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</si>
  <si>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</si>
  <si>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</si>
  <si>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</si>
  <si>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</si>
  <si>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</si>
  <si>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</si>
  <si>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</si>
  <si>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</si>
  <si>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</si>
  <si>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</si>
  <si>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</si>
  <si>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</si>
  <si>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</si>
  <si>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</si>
  <si>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</si>
  <si>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</si>
  <si>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</si>
  <si>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Konten führen und 
Anschaffungen finanzieren</t>
  </si>
  <si>
    <t>Ergebnis Teil 1 der Abschlussprüfung</t>
  </si>
  <si>
    <t>Teil 2 der Abschlussprüfung</t>
  </si>
  <si>
    <t>Vermögen aufbauen und Risiken absichern</t>
  </si>
  <si>
    <t>Finanzierungsvorhaben begleiten</t>
  </si>
  <si>
    <t>Wirtschafts- und Sozialkunde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</si>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</sst>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1" fontId="12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>
      <protection hidden="1"/>
    </xf>
    <xf numFmtId="1" fontId="13" fillId="0" borderId="0" xfId="0" applyNumberFormat="1" applyFont="1" applyProtection="1">
      <protection hidden="1"/>
    </xf>
    <xf numFmtId="1" fontId="12" fillId="0" borderId="0" xfId="0" applyNumberFormat="1" applyFont="1" applyProtection="1"/>
    <xf numFmtId="1" fontId="12" fillId="0" borderId="0" xfId="0" applyNumberFormat="1" applyFont="1" applyFill="1" applyProtection="1"/>
    <xf numFmtId="1" fontId="13" fillId="0" borderId="0" xfId="0" applyNumberFormat="1" applyFont="1" applyProtection="1"/>
    <xf numFmtId="1" fontId="13" fillId="8" borderId="0" xfId="0" applyNumberFormat="1" applyFont="1" applyFill="1" applyProtection="1">
      <protection locked="0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 vertical="center"/>
    </xf>
    <xf numFmtId="1" fontId="13" fillId="0" borderId="0" xfId="0" applyNumberFormat="1" applyFont="1" applyFill="1" applyAlignment="1" applyProtection="1">
      <alignment horizontal="left"/>
      <protection hidden="1"/>
    </xf>
    <xf numFmtId="1" fontId="13" fillId="0" borderId="0" xfId="0" applyNumberFormat="1" applyFont="1" applyFill="1" applyProtection="1">
      <protection hidden="1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8" borderId="0" xfId="0" applyNumberFormat="1" applyFont="1" applyFill="1" applyBorder="1" applyAlignment="1" applyProtection="1">
      <alignment horizontal="center"/>
      <protection locked="0"/>
    </xf>
    <xf numFmtId="1" fontId="13" fillId="8" borderId="0" xfId="0" applyNumberFormat="1" applyFont="1" applyFill="1" applyBorder="1" applyAlignment="1" applyProtection="1">
      <alignment horizontal="right" wrapText="1"/>
      <protection locked="0"/>
    </xf>
    <xf numFmtId="1" fontId="12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Protection="1">
      <protection hidden="1"/>
    </xf>
    <xf numFmtId="0" fontId="12" fillId="0" borderId="0" xfId="0" applyFont="1" applyProtection="1"/>
    <xf numFmtId="0" fontId="12" fillId="0" borderId="0" xfId="0" applyFont="1" applyBorder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/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right"/>
      <protection hidden="1"/>
    </xf>
    <xf numFmtId="1" fontId="12" fillId="9" borderId="0" xfId="0" applyNumberFormat="1" applyFont="1" applyFill="1" applyBorder="1" applyAlignment="1">
      <alignment horizontal="right"/>
    </xf>
    <xf numFmtId="2" fontId="12" fillId="9" borderId="0" xfId="0" applyNumberFormat="1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2" fontId="13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7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Fill="1" applyAlignment="1" applyProtection="1">
      <alignment horizontal="left"/>
      <protection hidden="1"/>
    </xf>
    <xf numFmtId="1" fontId="18" fillId="0" borderId="0" xfId="0" applyNumberFormat="1" applyFont="1" applyFill="1" applyProtection="1"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Border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wrapText="1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19" fillId="0" borderId="0" xfId="0" applyNumberFormat="1" applyFont="1" applyFill="1" applyAlignment="1" applyProtection="1">
      <alignment horizontal="center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0" fontId="20" fillId="0" borderId="0" xfId="0" applyFont="1" applyFill="1" applyProtection="1"/>
    <xf numFmtId="2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right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  <xf numFmtId="1" fontId="12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38100</xdr:rowOff>
    </xdr:from>
    <xdr:to>
      <xdr:col>11</xdr:col>
      <xdr:colOff>982980</xdr:colOff>
      <xdr:row>40</xdr:row>
      <xdr:rowOff>0</xdr:rowOff>
    </xdr:to>
    <xdr:sp macro="" textlink="">
      <xdr:nvSpPr>
        <xdr:cNvPr id="2" name="Textfeld 1"/>
        <xdr:cNvSpPr txBox="1"/>
      </xdr:nvSpPr>
      <xdr:spPr>
        <a:xfrm>
          <a:off x="45720" y="2827020"/>
          <a:ext cx="8526780" cy="43434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alpha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Bankkaufmann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/ Bankkauffrau</a:t>
          </a:r>
        </a:p>
        <a:p>
          <a:pPr algn="ctr">
            <a:lnSpc>
              <a:spcPts val="1200"/>
            </a:lnSpc>
          </a:pP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Vermögen aufbauen und Risiken absichern,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Finanzierungsvorhaben begleiten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1"/>
  <sheetViews>
    <sheetView workbookViewId="0">
      <selection activeCell="C3" sqref="C3"/>
    </sheetView>
  </sheetViews>
  <sheetFormatPr baseColWidth="10" defaultColWidth="12.44140625" defaultRowHeight="13.2" x14ac:dyDescent="0.25"/>
  <cols>
    <col min="1" max="1" width="7.109375" customWidth="1"/>
    <col min="2" max="2" width="25.6640625" customWidth="1"/>
    <col min="3" max="4" width="7" customWidth="1"/>
    <col min="5" max="5" width="10.6640625" customWidth="1"/>
    <col min="6" max="6" width="7" customWidth="1"/>
    <col min="7" max="7" width="10.6640625" customWidth="1"/>
    <col min="8" max="9" width="7" customWidth="1"/>
    <col min="10" max="11" width="3.5546875" customWidth="1"/>
    <col min="12" max="12" width="8.21875" customWidth="1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74" t="s">
        <v>8</v>
      </c>
      <c r="K1" s="74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5">
      <c r="A3" s="6">
        <v>8336</v>
      </c>
      <c r="B3" s="6" t="s">
        <v>12</v>
      </c>
      <c r="C3" s="7">
        <v>100</v>
      </c>
      <c r="D3" s="4"/>
      <c r="E3" s="6">
        <f>IF(ISNUMBER(C3),ROUND(C3,$A$7),"")</f>
        <v>100</v>
      </c>
      <c r="F3" s="8">
        <v>1</v>
      </c>
      <c r="G3" s="6">
        <f>IF(ISNUMBER(E3),ROUND(E3*F3,$A$7),"")</f>
        <v>100</v>
      </c>
      <c r="H3" s="6">
        <f>IF(ISNUMBER(E3),ROUND(E3,$A$7),"")</f>
        <v>100</v>
      </c>
      <c r="I3" s="8">
        <f>IF(ISNUMBER(H3),VLOOKUP(ROUND(H3,$A$7),$A$18:$B$23,2,TRUE),"")</f>
        <v>1</v>
      </c>
      <c r="J3" s="9">
        <f>IF(ISNUMBER(H3),IF(H3&gt;-0.1,1,2),"")</f>
        <v>1</v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5">
      <c r="A4" s="4">
        <v>6713</v>
      </c>
      <c r="B4" s="4" t="s">
        <v>13</v>
      </c>
      <c r="D4" s="4"/>
      <c r="E4" s="6"/>
      <c r="F4" s="8"/>
      <c r="G4" s="6">
        <f>IF(ISNUMBER(G3),ROUND(G3,$A$7),"")</f>
        <v>100</v>
      </c>
      <c r="H4" s="6">
        <f>IF(ISNUMBER(G4),ROUND(G4,$A$7),"")</f>
        <v>100</v>
      </c>
      <c r="I4" s="8">
        <f>IF(ISNUMBER(H4),VLOOKUP(ROUND(H4,$A$7),$A$18:$B$23,2,TRUE),"")</f>
        <v>1</v>
      </c>
      <c r="J4" s="9">
        <f>IF(ISNUMBER(H3),IF(H3&gt;-0.1,1,2),"")</f>
        <v>1</v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5">
      <c r="C5" s="4"/>
      <c r="D5" s="4"/>
      <c r="E5" s="4"/>
      <c r="F5" s="4"/>
      <c r="G5" s="4"/>
      <c r="H5" s="4"/>
      <c r="I5" s="1"/>
      <c r="J5" s="74">
        <f>IF(ISNUMBER(I4),IF(A14,IF(I4&lt;5,6,6),7),"")</f>
        <v>6</v>
      </c>
      <c r="K5" s="7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5">
      <c r="A6" s="3" t="s">
        <v>10</v>
      </c>
      <c r="B6" s="3"/>
      <c r="C6" s="3">
        <f>C3</f>
        <v>100</v>
      </c>
      <c r="D6" s="3">
        <f>C3</f>
        <v>100</v>
      </c>
      <c r="E6" s="3" t="e">
        <f>(H3,H4)</f>
        <v>#VALUE!</v>
      </c>
      <c r="F6" s="3" t="e">
        <f>(I3,I4)</f>
        <v>#VALUE!</v>
      </c>
      <c r="G6" s="3">
        <f>J3</f>
        <v>1</v>
      </c>
      <c r="H6" s="3"/>
      <c r="I6" s="3">
        <f>J5</f>
        <v>6</v>
      </c>
      <c r="J6" s="3"/>
      <c r="K6" s="3">
        <f>C3</f>
        <v>100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5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5">
      <c r="A13" s="11" t="b">
        <f>ISNUMBER(I4)</f>
        <v>1</v>
      </c>
      <c r="B13" s="11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5">
      <c r="A14" s="11" t="b">
        <f>AND(A13:A13)</f>
        <v>1</v>
      </c>
      <c r="B14" s="11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5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5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5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5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5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5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5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5"/>
  <sheetViews>
    <sheetView tabSelected="1" workbookViewId="0">
      <selection activeCell="C3" sqref="C3"/>
    </sheetView>
  </sheetViews>
  <sheetFormatPr baseColWidth="10" defaultColWidth="12.44140625" defaultRowHeight="13.8" x14ac:dyDescent="0.25"/>
  <cols>
    <col min="1" max="1" width="3.6640625" style="64" customWidth="1"/>
    <col min="2" max="2" width="41.6640625" style="64" bestFit="1" customWidth="1"/>
    <col min="3" max="3" width="8.21875" style="64" customWidth="1"/>
    <col min="4" max="4" width="7.109375" style="64" customWidth="1"/>
    <col min="5" max="5" width="10.77734375" style="64" customWidth="1"/>
    <col min="6" max="6" width="7.109375" style="64" customWidth="1"/>
    <col min="7" max="7" width="10.77734375" style="64" customWidth="1"/>
    <col min="8" max="9" width="7.109375" style="64" customWidth="1"/>
    <col min="10" max="11" width="3.5546875" style="64" customWidth="1"/>
    <col min="12" max="12" width="15.109375" style="71" bestFit="1" customWidth="1"/>
    <col min="13" max="16384" width="12.44140625" style="64"/>
  </cols>
  <sheetData>
    <row r="1" spans="1:64" ht="12.75" customHeight="1" x14ac:dyDescent="0.25">
      <c r="A1" s="55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75" t="s">
        <v>8</v>
      </c>
      <c r="K1" s="75"/>
      <c r="L1" s="70" t="s">
        <v>9</v>
      </c>
      <c r="M1" s="58" t="s">
        <v>10</v>
      </c>
      <c r="N1" s="63"/>
      <c r="O1" s="58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64" x14ac:dyDescent="0.25">
      <c r="A2" s="56">
        <v>6605</v>
      </c>
      <c r="B2" s="44" t="s">
        <v>51</v>
      </c>
      <c r="C2" s="45"/>
      <c r="D2" s="45"/>
      <c r="E2" s="44"/>
      <c r="F2" s="40"/>
      <c r="G2" s="44"/>
      <c r="H2" s="44"/>
      <c r="I2" s="46"/>
      <c r="J2" s="59"/>
      <c r="K2" s="60"/>
      <c r="L2" s="70"/>
      <c r="M2" s="65"/>
      <c r="N2" s="63"/>
      <c r="O2" s="65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27.6" x14ac:dyDescent="0.25">
      <c r="A3" s="56">
        <v>8336</v>
      </c>
      <c r="B3" s="54" t="s">
        <v>52</v>
      </c>
      <c r="C3" s="52"/>
      <c r="D3" s="45"/>
      <c r="E3" s="44"/>
      <c r="F3" s="46">
        <v>1</v>
      </c>
      <c r="G3" s="44" t="str">
        <f>IF(ISNUMBER(C3),ROUND(C3*F3,$A$17),"")</f>
        <v/>
      </c>
      <c r="H3" s="44" t="str">
        <f>IF(ISNUMBER(G3),ROUND((G3),$A$17),"")</f>
        <v/>
      </c>
      <c r="I3" s="46" t="str">
        <f>IF(ISNUMBER(H3),VLOOKUP(ROUND(H3,$A$17),$A$32:$B$37,2,TRUE),"")</f>
        <v/>
      </c>
      <c r="J3" s="66" t="str">
        <f>IF(ISNUMBER(K7),K7,(IF(ISNUMBER(H7),IF(H7&gt;49,1,2),"")))</f>
        <v/>
      </c>
      <c r="K3" s="60"/>
      <c r="L3" s="70">
        <v>20</v>
      </c>
      <c r="M3" s="65"/>
      <c r="N3" s="63" t="str">
        <f>IF(ISNUMBER(C3),ROUND(C3*L3,$A$19),"")</f>
        <v/>
      </c>
      <c r="O3" s="65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x14ac:dyDescent="0.25">
      <c r="A4" s="56">
        <v>6713</v>
      </c>
      <c r="B4" s="44" t="s">
        <v>53</v>
      </c>
      <c r="C4" s="45"/>
      <c r="D4" s="45"/>
      <c r="E4" s="44"/>
      <c r="G4" s="64" t="str">
        <f>IF(ISNUMBER(G3),ROUND(G3,$A$17),"")</f>
        <v/>
      </c>
      <c r="H4" s="44" t="str">
        <f>IF(ISNUMBER(G4),ROUND((G4),$A$17),"")</f>
        <v/>
      </c>
      <c r="I4" s="46" t="str">
        <f>IF(ISNUMBER(H4),VLOOKUP(ROUND(H4,$A$17),$A$32:$B$37,2,TRUE),"")</f>
        <v/>
      </c>
      <c r="J4" s="66" t="str">
        <f>IF(ISNUMBER(K7),K7,(IF(ISNUMBER(H7),IF(H7&gt;49,1,2),"")))</f>
        <v/>
      </c>
      <c r="K4" s="66"/>
      <c r="M4" s="65"/>
      <c r="N4" s="67"/>
      <c r="O4" s="58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4" x14ac:dyDescent="0.25">
      <c r="A5" s="44"/>
      <c r="B5" s="44"/>
      <c r="C5" s="45"/>
      <c r="D5" s="45"/>
      <c r="E5" s="44"/>
      <c r="H5" s="44"/>
      <c r="I5" s="46"/>
      <c r="J5" s="66"/>
      <c r="K5" s="66"/>
      <c r="M5" s="65"/>
      <c r="N5" s="67"/>
      <c r="O5" s="5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64" x14ac:dyDescent="0.25">
      <c r="A6" s="55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75" t="s">
        <v>8</v>
      </c>
      <c r="K6" s="75"/>
      <c r="M6" s="65"/>
      <c r="N6" s="67"/>
      <c r="O6" s="58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x14ac:dyDescent="0.25">
      <c r="A7" s="56">
        <v>6713</v>
      </c>
      <c r="B7" s="44" t="s">
        <v>53</v>
      </c>
      <c r="C7" s="44" t="str">
        <f>IF(ISNUMBER(H4),ROUND(H4,$A$17),"")</f>
        <v/>
      </c>
      <c r="E7" s="44" t="str">
        <f>IF(ISNUMBER(C7),ROUND(C7,$A$17),"")</f>
        <v/>
      </c>
      <c r="F7" s="46">
        <v>20</v>
      </c>
      <c r="G7" s="44" t="str">
        <f>IF(ISNUMBER(E7),ROUND(E7*F7,$A$17),"")</f>
        <v/>
      </c>
      <c r="H7" s="44" t="str">
        <f>IF(ISNUMBER(E7),ROUND(E7,$A$17),"")</f>
        <v/>
      </c>
      <c r="I7" s="46" t="str">
        <f>IF(ISNUMBER(H7),VLOOKUP(ROUND(H7,$A$17),$A$32:$B$37,2,TRUE),"")</f>
        <v/>
      </c>
      <c r="J7" s="61" t="str">
        <f>IF(ISNUMBER(K7),K7,(IF(ISNUMBER(H7),IF(H7&gt;49,1,2),"")))</f>
        <v/>
      </c>
      <c r="K7" s="68"/>
      <c r="M7" s="58"/>
      <c r="N7" s="63"/>
      <c r="O7" s="58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x14ac:dyDescent="0.25">
      <c r="A8" s="56">
        <v>6607</v>
      </c>
      <c r="B8" s="44" t="s">
        <v>54</v>
      </c>
      <c r="C8" s="45"/>
      <c r="D8" s="45"/>
      <c r="E8" s="45"/>
      <c r="F8" s="47"/>
      <c r="G8" s="45"/>
      <c r="H8" s="45"/>
      <c r="I8" s="40"/>
      <c r="J8" s="61"/>
      <c r="K8" s="62"/>
      <c r="L8" s="70"/>
      <c r="M8" s="58"/>
      <c r="N8" s="63"/>
      <c r="O8" s="58"/>
      <c r="P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x14ac:dyDescent="0.25">
      <c r="A9" s="56">
        <v>8337</v>
      </c>
      <c r="B9" s="44" t="s">
        <v>55</v>
      </c>
      <c r="C9" s="53"/>
      <c r="D9" s="53"/>
      <c r="E9" s="44" t="str">
        <f>IF(AND(ISNUMBER(C9),ISNUMBER(D9)),ROUND(((ROUND(C9,$A$17)*2+ROUND(D9,$A$17))/3),$A$17),(IF(ISNUMBER(C9),ROUND(C9,$A$17),"")))</f>
        <v/>
      </c>
      <c r="F9" s="46">
        <v>20</v>
      </c>
      <c r="G9" s="44" t="str">
        <f>IF(ISNUMBER(E9),ROUND(E9*F9,$A$17),"")</f>
        <v/>
      </c>
      <c r="H9" s="44" t="str">
        <f>IF(ISNUMBER(E9),ROUND(E9,$A$17),"")</f>
        <v/>
      </c>
      <c r="I9" s="46" t="str">
        <f>IF(ISNUMBER(H9),VLOOKUP(ROUND(H9,$A$17),note,2,TRUE),"")</f>
        <v/>
      </c>
      <c r="J9" s="61" t="str">
        <f>IF(ISNUMBER(K9),K9,(IF(ISNUMBER(H9),IF(H9&gt;49.4,1,2),"")))</f>
        <v/>
      </c>
      <c r="K9" s="68"/>
      <c r="L9" s="70">
        <v>20</v>
      </c>
      <c r="M9" s="58"/>
      <c r="N9" s="63" t="str">
        <f>IF(ISNUMBER(E9),ROUND(E9*F9,$A$19),"")</f>
        <v/>
      </c>
      <c r="O9" s="58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x14ac:dyDescent="0.25">
      <c r="A10" s="56">
        <v>8338</v>
      </c>
      <c r="B10" s="44" t="s">
        <v>56</v>
      </c>
      <c r="C10" s="53"/>
      <c r="D10" s="53"/>
      <c r="E10" s="44" t="str">
        <f>IF(AND(ISNUMBER(C10),ISNUMBER(D10)),ROUND(((ROUND(C10,$A$17)*2+ROUND(D10,$A$17))/3),$A$17),(IF(ISNUMBER(C10),ROUND(C10,$A$17),"")))</f>
        <v/>
      </c>
      <c r="F10" s="46">
        <v>20</v>
      </c>
      <c r="G10" s="44" t="str">
        <f>IF(ISNUMBER(E10),ROUND(E10*F10,$A$17),"")</f>
        <v/>
      </c>
      <c r="H10" s="44" t="str">
        <f>IF(ISNUMBER(E10),ROUND(E10,$A$17),"")</f>
        <v/>
      </c>
      <c r="I10" s="46" t="str">
        <f>IF(ISNUMBER(H10),VLOOKUP(ROUND(H10,$A$17),note,2,TRUE),"")</f>
        <v/>
      </c>
      <c r="J10" s="61" t="str">
        <f>IF(ISNUMBER(K10),K10,(IF(ISNUMBER(H10),IF(H10&gt;49.4,1,2),"")))</f>
        <v/>
      </c>
      <c r="K10" s="68"/>
      <c r="L10" s="70">
        <v>20</v>
      </c>
      <c r="M10" s="58"/>
      <c r="N10" s="63" t="str">
        <f>IF(ISNUMBER(E10),ROUND(E10*F10,$A$19),"")</f>
        <v/>
      </c>
      <c r="O10" s="58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x14ac:dyDescent="0.25">
      <c r="A11" s="56">
        <v>5071</v>
      </c>
      <c r="B11" s="44" t="s">
        <v>57</v>
      </c>
      <c r="C11" s="53"/>
      <c r="D11" s="53"/>
      <c r="E11" s="44" t="str">
        <f>IF(AND(ISNUMBER(C11),ISNUMBER(D11)),ROUND(((ROUND(C11,$A$17)*2+ROUND(D11,$A$17))/3),$A$17),(IF(ISNUMBER(C11),ROUND(C11,$A$17),"")))</f>
        <v/>
      </c>
      <c r="F11" s="46">
        <v>10</v>
      </c>
      <c r="G11" s="44" t="str">
        <f>IF(ISNUMBER(E11),ROUND(E11*F11,$A$17),"")</f>
        <v/>
      </c>
      <c r="H11" s="44" t="str">
        <f>IF(ISNUMBER(E11),ROUND(E11,$A$17),"")</f>
        <v/>
      </c>
      <c r="I11" s="46" t="str">
        <f>IF(ISNUMBER(H11),VLOOKUP(ROUND(H11,$A$17),note,2,TRUE),"")</f>
        <v/>
      </c>
      <c r="J11" s="61" t="str">
        <f>IF(ISNUMBER(K11),K11,(IF(ISNUMBER(H11),IF(H11&gt;49.4,1,2),"")))</f>
        <v/>
      </c>
      <c r="K11" s="68"/>
      <c r="L11" s="70">
        <v>10</v>
      </c>
      <c r="M11" s="58"/>
      <c r="N11" s="63" t="str">
        <f>IF(ISNUMBER(E11),ROUND(E11*F11,$A$19),"")</f>
        <v/>
      </c>
      <c r="O11" s="58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x14ac:dyDescent="0.25">
      <c r="A12" s="56">
        <v>8339</v>
      </c>
      <c r="B12" s="48" t="s">
        <v>31</v>
      </c>
      <c r="C12" s="53"/>
      <c r="D12" s="45"/>
      <c r="E12" s="44" t="str">
        <f>IF(ISNUMBER(C12),ROUND(C12,$A$17),"")</f>
        <v/>
      </c>
      <c r="F12" s="46">
        <v>30</v>
      </c>
      <c r="G12" s="44" t="str">
        <f>IF(ISNUMBER(E12),ROUND(E12*F12,$A$17),"")</f>
        <v/>
      </c>
      <c r="H12" s="44" t="str">
        <f>IF(ISNUMBER(E12),ROUND(E12,$A$17),"")</f>
        <v/>
      </c>
      <c r="I12" s="46" t="str">
        <f>IF(ISNUMBER(H12),VLOOKUP(ROUND(H12,$A$17),note,2,TRUE),"")</f>
        <v/>
      </c>
      <c r="J12" s="61" t="str">
        <f>IF(ISNUMBER(K12),K12,(IF(ISNUMBER(H12),IF(H12&gt;49.4,1,2),"")))</f>
        <v/>
      </c>
      <c r="K12" s="68"/>
      <c r="L12" s="70">
        <v>30</v>
      </c>
      <c r="M12" s="58"/>
      <c r="N12" s="63" t="str">
        <f>IF(ISNUMBER(E12),ROUND(E12*F12,$A$19),"")</f>
        <v/>
      </c>
      <c r="O12" s="58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x14ac:dyDescent="0.25">
      <c r="A13" s="56">
        <v>6715</v>
      </c>
      <c r="B13" s="48" t="s">
        <v>58</v>
      </c>
      <c r="C13" s="45"/>
      <c r="D13" s="45"/>
      <c r="E13" s="44"/>
      <c r="F13" s="46"/>
      <c r="G13" s="45" t="str">
        <f>IF(AND(ISNUMBER(G9),ISNUMBER(G10),ISNUMBER(G11),ISNUMBER(G12)),ROUND(G9+G10+G11+G12,$A$17),"")</f>
        <v/>
      </c>
      <c r="H13" s="69" t="str">
        <f>IF(ISNUMBER(G13),ROUND((G13/80),$A$17),"")</f>
        <v/>
      </c>
      <c r="I13" s="40" t="str">
        <f>IF(ISNUMBER(H13),VLOOKUP(ROUND(H13,$A$17),note,2,TRUE),"")</f>
        <v/>
      </c>
      <c r="J13" s="61"/>
      <c r="K13" s="61"/>
      <c r="L13" s="70"/>
      <c r="M13" s="58"/>
      <c r="N13" s="63"/>
      <c r="O13" s="58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x14ac:dyDescent="0.25">
      <c r="A14" s="56"/>
      <c r="B14" s="48"/>
      <c r="C14" s="45"/>
      <c r="D14" s="45"/>
      <c r="E14" s="44"/>
      <c r="F14" s="46"/>
      <c r="G14" s="45"/>
      <c r="H14" s="69"/>
      <c r="I14" s="40"/>
      <c r="J14" s="61"/>
      <c r="K14" s="61"/>
      <c r="L14" s="70"/>
      <c r="M14" s="58"/>
      <c r="N14" s="63"/>
      <c r="O14" s="58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x14ac:dyDescent="0.25">
      <c r="A15" s="57">
        <v>6129</v>
      </c>
      <c r="B15" s="45" t="s">
        <v>32</v>
      </c>
      <c r="C15" s="49" t="str">
        <f>IF(AND(ISNUMBER(N3),ISNUMBER(N9),ISNUMBER(N10),ISNUMBER(N11),ISNUMBER(N12)),ROUND((N3+N9+N10+N11+N12)/100,$A$19),"")</f>
        <v/>
      </c>
      <c r="D15" s="45"/>
      <c r="E15" s="45"/>
      <c r="F15" s="45"/>
      <c r="G15" s="69" t="str">
        <f>IF(AND(ISNUMBER(G7),ISNUMBER(G9),ISNUMBER(G10),ISNUMBER(G11),ISNUMBER(G12)),ROUND(G7+G9+G10+G11+G12,$A$17),"")</f>
        <v/>
      </c>
      <c r="H15" s="69" t="str">
        <f>IF(ISNUMBER(G15),ROUND((G15/100),$A$17),"")</f>
        <v/>
      </c>
      <c r="I15" s="40" t="str">
        <f>IF(ISNUMBER(H15),VLOOKUP(ROUND(H15,$A$17),note,2,TRUE),"")</f>
        <v/>
      </c>
      <c r="J15" s="76" t="str">
        <f>IF(ISNUMBER(I15),IF(A28,IF(I15&lt;5,6,7),7),"")</f>
        <v/>
      </c>
      <c r="K15" s="76"/>
      <c r="L15" s="72" t="str">
        <f>IF(J15=6,"bestanden",IF(J15=7,"nicht bestanden",""))</f>
        <v/>
      </c>
      <c r="M15" s="58"/>
      <c r="N15" s="63" t="str">
        <f>IF(ISNUMBER(E33),ROUND(E33*F33,$A$19),"")</f>
        <v/>
      </c>
      <c r="O15" s="58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</row>
    <row r="16" spans="1:64" x14ac:dyDescent="0.25">
      <c r="A16" s="42" t="s">
        <v>10</v>
      </c>
      <c r="B16" s="42"/>
      <c r="C16" s="42" t="e">
        <f>(C3,C9,C10,C11,C12,D9,D10,D11)</f>
        <v>#VALUE!</v>
      </c>
      <c r="D16" s="42" t="e">
        <f>(C9,C10,C11)</f>
        <v>#VALUE!</v>
      </c>
      <c r="E16" s="42" t="e">
        <f>(H3,H9,H10,H11,H12,H15)</f>
        <v>#VALUE!</v>
      </c>
      <c r="F16" s="42" t="e">
        <f>(I3,I9,I10,I11,I12,I15)</f>
        <v>#VALUE!</v>
      </c>
      <c r="G16" s="42" t="e">
        <f>(J3,J4,J9,J10,J11,J12)</f>
        <v>#VALUE!</v>
      </c>
      <c r="H16" s="42" t="e">
        <f>(K7,K9,K10,K11,K12)</f>
        <v>#VALUE!</v>
      </c>
      <c r="I16" s="42" t="str">
        <f>J15</f>
        <v/>
      </c>
      <c r="J16" s="42" t="e">
        <f>(A15,A2,A3,A8,A9,A10,A11,A12)</f>
        <v>#VALUE!</v>
      </c>
      <c r="K16" s="42" t="e">
        <f>(C9,C10,C11)</f>
        <v>#VALUE!</v>
      </c>
      <c r="L16" s="72"/>
      <c r="M16" s="58"/>
      <c r="N16" s="63" t="str">
        <f>C15</f>
        <v/>
      </c>
      <c r="O16" s="58" t="e">
        <f>(L2,L3,#REF!,L8,L9,L10,L11,L12)</f>
        <v>#REF!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64" x14ac:dyDescent="0.25">
      <c r="A17" s="42">
        <v>0</v>
      </c>
      <c r="B17" s="50" t="s">
        <v>14</v>
      </c>
      <c r="C17" s="51" t="s">
        <v>15</v>
      </c>
      <c r="D17" s="51" t="s">
        <v>16</v>
      </c>
      <c r="E17" s="51" t="s">
        <v>2</v>
      </c>
      <c r="F17" s="51" t="s">
        <v>17</v>
      </c>
      <c r="G17" s="51" t="s">
        <v>18</v>
      </c>
      <c r="H17" s="51" t="s">
        <v>19</v>
      </c>
      <c r="I17" s="51" t="s">
        <v>20</v>
      </c>
      <c r="J17" s="51" t="s">
        <v>21</v>
      </c>
      <c r="K17" s="51" t="s">
        <v>22</v>
      </c>
      <c r="L17" s="73" t="s">
        <v>23</v>
      </c>
      <c r="M17" s="60" t="s">
        <v>24</v>
      </c>
      <c r="N17" s="63" t="s">
        <v>25</v>
      </c>
      <c r="O17" s="58" t="s">
        <v>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64" x14ac:dyDescent="0.25">
      <c r="A18" s="42">
        <v>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72"/>
      <c r="M18" s="42"/>
      <c r="N18" s="43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64" x14ac:dyDescent="0.25">
      <c r="A19" s="42">
        <v>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72"/>
      <c r="M19" s="42"/>
      <c r="N19" s="43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6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72"/>
      <c r="M20" s="42"/>
      <c r="N20" s="43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6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72"/>
      <c r="M21" s="42"/>
      <c r="N21" s="43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64" x14ac:dyDescent="0.25">
      <c r="A22" s="42"/>
      <c r="B22" s="41" t="s">
        <v>26</v>
      </c>
      <c r="C22" s="42"/>
      <c r="D22" s="42"/>
      <c r="E22" s="42"/>
      <c r="F22" s="42"/>
      <c r="G22" s="42"/>
      <c r="H22" s="42"/>
      <c r="I22" s="42"/>
      <c r="J22" s="42"/>
      <c r="K22" s="42"/>
      <c r="L22" s="72"/>
      <c r="M22" s="42"/>
      <c r="N22" s="43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x14ac:dyDescent="0.25">
      <c r="A23" s="51" t="b">
        <f>COUNTIF(I9:I12,"=6")&lt;=0</f>
        <v>1</v>
      </c>
      <c r="B23" s="51" t="s">
        <v>33</v>
      </c>
      <c r="C23" s="42"/>
      <c r="D23" s="42"/>
      <c r="E23" s="42"/>
      <c r="F23" s="42"/>
      <c r="G23" s="42"/>
      <c r="H23" s="42"/>
      <c r="I23" s="42"/>
      <c r="J23" s="42"/>
      <c r="K23" s="42"/>
      <c r="L23" s="72"/>
      <c r="M23" s="42"/>
      <c r="N23" s="43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64" x14ac:dyDescent="0.25">
      <c r="A24" s="51" t="b">
        <f>COUNTIF(I9:I12,"&lt;=4")&gt;=3</f>
        <v>0</v>
      </c>
      <c r="B24" s="51" t="s">
        <v>34</v>
      </c>
      <c r="C24" s="42"/>
      <c r="D24" s="42"/>
      <c r="E24" s="42"/>
      <c r="F24" s="42"/>
      <c r="G24" s="42"/>
      <c r="H24" s="42"/>
      <c r="I24" s="42"/>
      <c r="J24" s="42"/>
      <c r="K24" s="42"/>
      <c r="L24" s="72"/>
      <c r="M24" s="42"/>
      <c r="N24" s="43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64" x14ac:dyDescent="0.25">
      <c r="A25" s="51" t="b">
        <f>IF(I13&lt;5,TRUE,FALSE)</f>
        <v>0</v>
      </c>
      <c r="B25" s="51" t="s">
        <v>35</v>
      </c>
      <c r="C25" s="42"/>
      <c r="D25" s="42"/>
      <c r="E25" s="42"/>
      <c r="F25" s="42"/>
      <c r="G25" s="42"/>
      <c r="H25" s="42"/>
      <c r="I25" s="42"/>
      <c r="J25" s="42"/>
      <c r="K25" s="42"/>
      <c r="L25" s="72"/>
      <c r="M25" s="42"/>
      <c r="N25" s="43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64" x14ac:dyDescent="0.25">
      <c r="A26" s="51" t="b">
        <f>IF(I15&lt;5,TRUE,FALSE)</f>
        <v>0</v>
      </c>
      <c r="B26" s="51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72"/>
      <c r="M26" s="42"/>
      <c r="N26" s="4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64" x14ac:dyDescent="0.25">
      <c r="A27" s="51" t="b">
        <f>ISNUMBER(I15)</f>
        <v>0</v>
      </c>
      <c r="B27" s="51" t="s">
        <v>27</v>
      </c>
      <c r="C27" s="42"/>
      <c r="D27" s="42"/>
      <c r="E27" s="42"/>
      <c r="F27" s="42"/>
      <c r="G27" s="42"/>
      <c r="H27" s="42"/>
      <c r="I27" s="42"/>
      <c r="J27" s="42"/>
      <c r="K27" s="42"/>
      <c r="L27" s="72"/>
      <c r="M27" s="42"/>
      <c r="N27" s="4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x14ac:dyDescent="0.25">
      <c r="A28" s="51" t="b">
        <f>AND(A23:A27)</f>
        <v>0</v>
      </c>
      <c r="B28" s="51" t="s">
        <v>28</v>
      </c>
      <c r="C28" s="42"/>
      <c r="D28" s="42"/>
      <c r="E28" s="42"/>
      <c r="F28" s="42"/>
      <c r="G28" s="42"/>
      <c r="H28" s="42"/>
      <c r="I28" s="42"/>
      <c r="J28" s="42"/>
      <c r="K28" s="42"/>
      <c r="L28" s="72"/>
      <c r="M28" s="42"/>
      <c r="N28" s="43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64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72"/>
      <c r="M29" s="42"/>
      <c r="N29" s="43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72"/>
      <c r="M30" s="42"/>
      <c r="N30" s="43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64" x14ac:dyDescent="0.25">
      <c r="A31" s="42"/>
      <c r="B31" s="41" t="s">
        <v>29</v>
      </c>
      <c r="C31" s="42"/>
      <c r="D31" s="42"/>
      <c r="E31" s="42"/>
      <c r="F31" s="42"/>
      <c r="G31" s="42"/>
      <c r="H31" s="42"/>
      <c r="I31" s="42"/>
      <c r="J31" s="42"/>
      <c r="K31" s="42"/>
      <c r="L31" s="72"/>
      <c r="M31" s="42"/>
      <c r="N31" s="43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64" x14ac:dyDescent="0.25">
      <c r="A32" s="42">
        <v>0</v>
      </c>
      <c r="B32" s="42">
        <v>6</v>
      </c>
      <c r="C32" s="42"/>
      <c r="D32" s="42"/>
      <c r="E32" s="42"/>
      <c r="F32" s="42"/>
      <c r="G32" s="42"/>
      <c r="H32" s="42"/>
      <c r="I32" s="42"/>
      <c r="J32" s="42"/>
      <c r="K32" s="42"/>
      <c r="L32" s="72"/>
      <c r="M32" s="42"/>
      <c r="N32" s="43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x14ac:dyDescent="0.25">
      <c r="A33" s="42">
        <v>30</v>
      </c>
      <c r="B33" s="42">
        <v>5</v>
      </c>
      <c r="C33" s="42"/>
      <c r="D33" s="42"/>
      <c r="E33" s="42"/>
      <c r="F33" s="42"/>
      <c r="G33" s="42"/>
      <c r="H33" s="42"/>
      <c r="I33" s="42"/>
      <c r="J33" s="42"/>
      <c r="K33" s="42"/>
      <c r="L33" s="72"/>
      <c r="M33" s="42"/>
      <c r="N33" s="43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x14ac:dyDescent="0.25">
      <c r="A34" s="42">
        <v>50</v>
      </c>
      <c r="B34" s="42">
        <v>4</v>
      </c>
      <c r="C34" s="42"/>
      <c r="D34" s="42"/>
      <c r="E34" s="42"/>
      <c r="F34" s="42"/>
      <c r="G34" s="42"/>
      <c r="H34" s="42"/>
      <c r="I34" s="42"/>
      <c r="J34" s="42"/>
      <c r="K34" s="42"/>
      <c r="L34" s="72"/>
      <c r="M34" s="42"/>
      <c r="N34" s="43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64" x14ac:dyDescent="0.25">
      <c r="A35" s="42">
        <v>67</v>
      </c>
      <c r="B35" s="42">
        <v>3</v>
      </c>
      <c r="C35" s="42"/>
      <c r="D35" s="42"/>
      <c r="E35" s="42"/>
      <c r="F35" s="42"/>
      <c r="G35" s="42"/>
      <c r="H35" s="42"/>
      <c r="I35" s="42"/>
      <c r="J35" s="42"/>
      <c r="K35" s="42"/>
      <c r="L35" s="72"/>
      <c r="M35" s="42"/>
      <c r="N35" s="43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x14ac:dyDescent="0.25">
      <c r="A36" s="42">
        <v>81</v>
      </c>
      <c r="B36" s="42">
        <v>2</v>
      </c>
      <c r="C36" s="42"/>
      <c r="D36" s="42"/>
      <c r="E36" s="42"/>
      <c r="F36" s="42"/>
      <c r="G36" s="42"/>
      <c r="H36" s="42"/>
      <c r="I36" s="42"/>
      <c r="J36" s="42"/>
      <c r="K36" s="42"/>
      <c r="L36" s="72"/>
      <c r="M36" s="42"/>
      <c r="N36" s="43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x14ac:dyDescent="0.25">
      <c r="A37" s="42">
        <v>92</v>
      </c>
      <c r="B37" s="42">
        <v>1</v>
      </c>
      <c r="C37" s="42"/>
      <c r="D37" s="42"/>
      <c r="E37" s="42"/>
      <c r="F37" s="42"/>
      <c r="G37" s="42"/>
      <c r="H37" s="42"/>
      <c r="I37" s="42"/>
      <c r="J37" s="42"/>
      <c r="K37" s="42"/>
      <c r="L37" s="72"/>
      <c r="M37" s="42"/>
      <c r="N37" s="43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72"/>
      <c r="M38" s="42"/>
      <c r="N38" s="43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72"/>
      <c r="M39" s="42"/>
      <c r="N39" s="43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72"/>
      <c r="M40" s="42"/>
      <c r="N40" s="43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72"/>
      <c r="M41" s="42"/>
      <c r="N41" s="43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72"/>
      <c r="M42" s="42"/>
      <c r="N42" s="4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72"/>
      <c r="M43" s="42"/>
      <c r="N43" s="43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72"/>
      <c r="M44" s="42"/>
      <c r="N44" s="4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72"/>
      <c r="M45" s="42"/>
      <c r="N45" s="43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72"/>
      <c r="M46" s="42"/>
      <c r="N46" s="43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72"/>
      <c r="M47" s="42"/>
      <c r="N47" s="43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72"/>
      <c r="M48" s="42"/>
      <c r="N48" s="43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4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72"/>
      <c r="M49" s="42"/>
      <c r="N49" s="43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4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72"/>
      <c r="M50" s="42"/>
      <c r="N50" s="43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4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72"/>
      <c r="M51" s="42"/>
      <c r="N51" s="43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4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72"/>
      <c r="M52" s="42"/>
      <c r="N52" s="43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72"/>
      <c r="M53" s="42"/>
      <c r="N53" s="43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72"/>
      <c r="M54" s="42"/>
      <c r="N54" s="43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4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72"/>
      <c r="M55" s="42"/>
      <c r="N55" s="43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4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72"/>
      <c r="M56" s="42"/>
      <c r="N56" s="43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4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72"/>
      <c r="M57" s="42"/>
      <c r="N57" s="43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4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72"/>
      <c r="M58" s="42"/>
      <c r="N58" s="43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4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72"/>
      <c r="M59" s="42"/>
      <c r="N59" s="43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64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72"/>
      <c r="M60" s="42"/>
      <c r="N60" s="43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64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72"/>
      <c r="M61" s="42"/>
      <c r="N61" s="43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72"/>
      <c r="M62" s="42"/>
      <c r="N62" s="43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4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72"/>
      <c r="M63" s="42"/>
      <c r="N63" s="43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4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72"/>
      <c r="M64" s="42"/>
      <c r="N64" s="43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72"/>
      <c r="M65" s="42"/>
      <c r="N65" s="43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72"/>
      <c r="M66" s="42"/>
      <c r="N66" s="43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72"/>
      <c r="M67" s="42"/>
      <c r="N67" s="43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72"/>
      <c r="M68" s="42"/>
      <c r="N68" s="43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72"/>
      <c r="M69" s="42"/>
      <c r="N69" s="43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72"/>
      <c r="M70" s="42"/>
      <c r="N70" s="43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72"/>
      <c r="M71" s="42"/>
      <c r="N71" s="43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72"/>
      <c r="M72" s="42"/>
      <c r="N72" s="43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72"/>
      <c r="M73" s="42"/>
      <c r="N73" s="43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72"/>
      <c r="M74" s="42"/>
      <c r="N74" s="43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72"/>
      <c r="M75" s="42"/>
      <c r="N75" s="43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72"/>
      <c r="M76" s="42"/>
      <c r="N76" s="43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72"/>
      <c r="M77" s="42"/>
      <c r="N77" s="43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72"/>
      <c r="M78" s="42"/>
      <c r="N78" s="43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72"/>
      <c r="M79" s="42"/>
      <c r="N79" s="43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72"/>
      <c r="M80" s="42"/>
      <c r="N80" s="43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72"/>
      <c r="M81" s="42"/>
      <c r="N81" s="43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72"/>
      <c r="M82" s="42"/>
      <c r="N82" s="43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72"/>
      <c r="M83" s="42"/>
      <c r="N83" s="43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64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72"/>
      <c r="M84" s="42"/>
      <c r="N84" s="43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72"/>
      <c r="M85" s="42"/>
      <c r="N85" s="43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72"/>
      <c r="M86" s="42"/>
      <c r="N86" s="43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72"/>
      <c r="M87" s="42"/>
      <c r="N87" s="43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72"/>
      <c r="M88" s="42"/>
      <c r="N88" s="43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64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72"/>
      <c r="M89" s="42"/>
      <c r="N89" s="43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64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72"/>
      <c r="M90" s="42"/>
      <c r="N90" s="43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64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72"/>
      <c r="M91" s="42"/>
      <c r="N91" s="43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64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72"/>
      <c r="M92" s="42"/>
      <c r="N92" s="43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72"/>
      <c r="M93" s="42"/>
      <c r="N93" s="43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64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72"/>
      <c r="M94" s="42"/>
      <c r="N94" s="43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64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72"/>
      <c r="M95" s="42"/>
      <c r="N95" s="43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72"/>
      <c r="M96" s="42"/>
      <c r="N96" s="43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72"/>
      <c r="M97" s="42"/>
      <c r="N97" s="43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64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72"/>
      <c r="M98" s="42"/>
      <c r="N98" s="43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72"/>
      <c r="M99" s="42"/>
      <c r="N99" s="43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64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72"/>
      <c r="M100" s="42"/>
      <c r="N100" s="43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64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72"/>
      <c r="M101" s="42"/>
      <c r="N101" s="43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64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72"/>
      <c r="M102" s="42"/>
      <c r="N102" s="43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64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72"/>
      <c r="M103" s="42"/>
      <c r="N103" s="43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64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72"/>
      <c r="M104" s="42"/>
      <c r="N104" s="43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72"/>
      <c r="M105" s="42"/>
      <c r="N105" s="43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64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72"/>
      <c r="M106" s="42"/>
      <c r="N106" s="43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64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72"/>
      <c r="M107" s="42"/>
      <c r="N107" s="43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64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72"/>
      <c r="M108" s="42"/>
      <c r="N108" s="43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64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72"/>
      <c r="M109" s="42"/>
      <c r="N109" s="43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64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72"/>
      <c r="M110" s="42"/>
      <c r="N110" s="43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64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72"/>
      <c r="M111" s="42"/>
      <c r="N111" s="43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72"/>
      <c r="M112" s="42"/>
      <c r="N112" s="43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64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72"/>
      <c r="M113" s="42"/>
      <c r="N113" s="43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64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72"/>
      <c r="M114" s="42"/>
      <c r="N114" s="43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64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72"/>
      <c r="M115" s="42"/>
      <c r="N115" s="43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64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72"/>
      <c r="M116" s="42"/>
      <c r="N116" s="43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64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72"/>
      <c r="M117" s="42"/>
      <c r="N117" s="43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72"/>
      <c r="M118" s="42"/>
      <c r="N118" s="43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64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72"/>
      <c r="M119" s="42"/>
      <c r="N119" s="43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64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72"/>
      <c r="M120" s="42"/>
      <c r="N120" s="43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64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72"/>
      <c r="M121" s="42"/>
      <c r="N121" s="43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64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72"/>
      <c r="M122" s="42"/>
      <c r="N122" s="43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64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72"/>
      <c r="M123" s="42"/>
      <c r="N123" s="43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64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72"/>
      <c r="M124" s="42"/>
      <c r="N124" s="43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64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72"/>
      <c r="M125" s="42"/>
      <c r="N125" s="43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64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72"/>
      <c r="M126" s="42"/>
      <c r="N126" s="43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64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72"/>
      <c r="M127" s="42"/>
      <c r="N127" s="43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64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72"/>
      <c r="M128" s="42"/>
      <c r="N128" s="43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64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72"/>
      <c r="M129" s="42"/>
      <c r="N129" s="43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64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72"/>
      <c r="M130" s="42"/>
      <c r="N130" s="43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64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72"/>
      <c r="M131" s="42"/>
      <c r="N131" s="43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64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72"/>
      <c r="M132" s="42"/>
      <c r="N132" s="43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64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72"/>
      <c r="M133" s="42"/>
      <c r="N133" s="43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64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72"/>
      <c r="M134" s="42"/>
      <c r="N134" s="43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64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72"/>
      <c r="M135" s="42"/>
      <c r="N135" s="43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64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72"/>
      <c r="M136" s="42"/>
      <c r="N136" s="43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64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72"/>
      <c r="M137" s="42"/>
      <c r="N137" s="43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64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72"/>
      <c r="M138" s="42"/>
      <c r="N138" s="43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64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72"/>
      <c r="M139" s="42"/>
      <c r="N139" s="43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64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72"/>
      <c r="M140" s="42"/>
      <c r="N140" s="43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64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72"/>
      <c r="M141" s="42"/>
      <c r="N141" s="43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64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72"/>
      <c r="M142" s="42"/>
      <c r="N142" s="43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64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72"/>
      <c r="M143" s="42"/>
      <c r="N143" s="43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64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72"/>
      <c r="M144" s="42"/>
      <c r="N144" s="43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64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72"/>
      <c r="M145" s="42"/>
      <c r="N145" s="43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64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72"/>
      <c r="M146" s="42"/>
      <c r="N146" s="43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6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72"/>
      <c r="M147" s="42"/>
      <c r="N147" s="43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6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72"/>
      <c r="M148" s="42"/>
      <c r="N148" s="43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6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72"/>
      <c r="M149" s="42"/>
      <c r="N149" s="43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6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72"/>
      <c r="M150" s="42"/>
      <c r="N150" s="43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6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72"/>
      <c r="M151" s="42"/>
      <c r="N151" s="43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</row>
    <row r="152" spans="1:6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72"/>
      <c r="M152" s="42"/>
      <c r="N152" s="43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6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72"/>
      <c r="M153" s="42"/>
      <c r="N153" s="43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6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72"/>
      <c r="M154" s="42"/>
      <c r="N154" s="43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6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72"/>
      <c r="M155" s="42"/>
      <c r="N155" s="43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6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72"/>
      <c r="M156" s="42"/>
      <c r="N156" s="43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6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72"/>
      <c r="M157" s="42"/>
      <c r="N157" s="43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</row>
    <row r="158" spans="1:6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72"/>
      <c r="M158" s="42"/>
      <c r="N158" s="43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6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72"/>
      <c r="M159" s="42"/>
      <c r="N159" s="43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6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72"/>
      <c r="M160" s="42"/>
      <c r="N160" s="43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6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72"/>
      <c r="M161" s="42"/>
      <c r="N161" s="43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</row>
    <row r="162" spans="1:6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72"/>
      <c r="M162" s="42"/>
      <c r="N162" s="43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6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72"/>
      <c r="M163" s="42"/>
      <c r="N163" s="43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6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72"/>
      <c r="M164" s="42"/>
      <c r="N164" s="43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6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72"/>
      <c r="M165" s="42"/>
      <c r="N165" s="4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</sheetData>
  <sheetProtection password="CF50" sheet="1" selectLockedCells="1"/>
  <mergeCells count="3">
    <mergeCell ref="J1:K1"/>
    <mergeCell ref="J6:K6"/>
    <mergeCell ref="J15:K15"/>
  </mergeCells>
  <conditionalFormatting sqref="L15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>
      <formula1>1</formula1>
      <formula2>3</formula2>
    </dataValidation>
    <dataValidation type="decimal" showErrorMessage="1" errorTitle="Fehler!!!" error="Es sind nur Punkte im Bereich von 0,0 bis 100,0 mit einer Dezimalstelle erlaubt!" sqref="C9:D11 C12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2.44140625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</cols>
  <sheetData>
    <row r="1" spans="1:64" ht="12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2</v>
      </c>
      <c r="I1" s="18" t="s">
        <v>7</v>
      </c>
      <c r="J1" s="77" t="s">
        <v>8</v>
      </c>
      <c r="K1" s="77"/>
      <c r="L1" s="19" t="s">
        <v>10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12.75" customHeight="1" x14ac:dyDescent="0.25">
      <c r="A2" s="20">
        <v>6115</v>
      </c>
      <c r="B2" s="21" t="s">
        <v>37</v>
      </c>
      <c r="C2" s="13"/>
      <c r="D2" s="22"/>
      <c r="E2" s="22"/>
      <c r="F2" s="22"/>
      <c r="G2" s="22"/>
      <c r="H2" s="22"/>
      <c r="I2" s="22"/>
      <c r="J2" s="22"/>
      <c r="K2" s="2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25">
      <c r="A3" s="23">
        <v>5351</v>
      </c>
      <c r="B3" s="24" t="s">
        <v>38</v>
      </c>
      <c r="C3" s="15">
        <v>78</v>
      </c>
      <c r="D3" s="15"/>
      <c r="E3" s="6">
        <v>78</v>
      </c>
      <c r="F3" s="18">
        <v>40</v>
      </c>
      <c r="G3" s="6">
        <v>3120</v>
      </c>
      <c r="H3" s="23">
        <v>78</v>
      </c>
      <c r="I3" s="22">
        <v>3</v>
      </c>
      <c r="J3" s="22">
        <v>1</v>
      </c>
      <c r="K3" s="14"/>
      <c r="L3" s="19"/>
      <c r="M3" s="19"/>
      <c r="N3" s="25"/>
      <c r="O3" s="26">
        <v>20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x14ac:dyDescent="0.25">
      <c r="A4" s="23">
        <v>5352</v>
      </c>
      <c r="B4" s="24" t="s">
        <v>39</v>
      </c>
      <c r="C4" s="15">
        <v>49</v>
      </c>
      <c r="D4" s="15"/>
      <c r="E4" s="6">
        <v>49</v>
      </c>
      <c r="F4" s="18">
        <v>40</v>
      </c>
      <c r="G4" s="6">
        <v>1960</v>
      </c>
      <c r="H4" s="23">
        <v>49</v>
      </c>
      <c r="I4" s="22">
        <v>5</v>
      </c>
      <c r="J4" s="22">
        <v>2</v>
      </c>
      <c r="K4" s="14"/>
      <c r="L4" s="19"/>
      <c r="M4" s="19"/>
      <c r="N4" s="25"/>
      <c r="O4" s="26">
        <v>20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x14ac:dyDescent="0.25">
      <c r="A5" s="27">
        <v>5071</v>
      </c>
      <c r="B5" s="24" t="s">
        <v>30</v>
      </c>
      <c r="C5" s="15">
        <v>49</v>
      </c>
      <c r="D5" s="15"/>
      <c r="E5" s="6">
        <v>49</v>
      </c>
      <c r="F5" s="18">
        <v>20</v>
      </c>
      <c r="G5" s="6">
        <v>980</v>
      </c>
      <c r="H5" s="23">
        <v>49</v>
      </c>
      <c r="I5" s="22">
        <v>5</v>
      </c>
      <c r="J5" s="22">
        <v>2</v>
      </c>
      <c r="K5" s="14"/>
      <c r="L5" s="19"/>
      <c r="M5" s="19"/>
      <c r="N5" s="25"/>
      <c r="O5" s="26">
        <v>10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25">
      <c r="A6" s="20">
        <v>6116</v>
      </c>
      <c r="B6" s="21" t="s">
        <v>40</v>
      </c>
      <c r="C6" s="28"/>
      <c r="D6" s="28"/>
      <c r="E6" s="6"/>
      <c r="G6" s="16">
        <v>6060</v>
      </c>
      <c r="H6" s="29">
        <v>61</v>
      </c>
      <c r="I6" s="18">
        <v>4</v>
      </c>
      <c r="J6" s="18">
        <v>1</v>
      </c>
      <c r="K6" s="14"/>
      <c r="L6" s="19"/>
      <c r="M6" s="19"/>
      <c r="N6" s="25"/>
      <c r="O6" s="2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x14ac:dyDescent="0.25">
      <c r="A7" s="20">
        <v>5907</v>
      </c>
      <c r="B7" s="21" t="s">
        <v>41</v>
      </c>
      <c r="C7" s="13"/>
      <c r="D7" s="22"/>
      <c r="E7" s="8"/>
      <c r="F7" s="22"/>
      <c r="G7" s="8"/>
      <c r="H7" s="22"/>
      <c r="I7" s="22"/>
      <c r="J7" s="22"/>
      <c r="K7" s="23"/>
      <c r="L7" s="19"/>
      <c r="M7" s="19"/>
      <c r="N7" s="2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x14ac:dyDescent="0.25">
      <c r="A8" s="23">
        <v>5349</v>
      </c>
      <c r="B8" s="24" t="s">
        <v>42</v>
      </c>
      <c r="C8" s="15">
        <v>49</v>
      </c>
      <c r="D8" s="22"/>
      <c r="E8" s="6">
        <v>49</v>
      </c>
      <c r="F8" s="18">
        <v>50</v>
      </c>
      <c r="G8" s="6">
        <v>2450</v>
      </c>
      <c r="H8" s="23">
        <v>49</v>
      </c>
      <c r="I8" s="22">
        <v>5</v>
      </c>
      <c r="J8" s="22">
        <v>2</v>
      </c>
      <c r="K8" s="14"/>
      <c r="L8" s="19"/>
      <c r="M8" s="19"/>
      <c r="N8" s="25"/>
      <c r="O8" s="26">
        <v>25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x14ac:dyDescent="0.25">
      <c r="A9" s="23">
        <v>5350</v>
      </c>
      <c r="B9" s="24" t="s">
        <v>43</v>
      </c>
      <c r="C9" s="15">
        <v>78</v>
      </c>
      <c r="D9" s="22"/>
      <c r="E9" s="6">
        <v>78</v>
      </c>
      <c r="F9" s="18">
        <v>50</v>
      </c>
      <c r="G9" s="6">
        <v>3900</v>
      </c>
      <c r="H9" s="23">
        <v>78</v>
      </c>
      <c r="I9" s="22">
        <v>3</v>
      </c>
      <c r="J9" s="22">
        <v>1</v>
      </c>
      <c r="K9" s="14"/>
      <c r="L9" s="19"/>
      <c r="M9" s="19"/>
      <c r="N9" s="25"/>
      <c r="O9" s="26">
        <v>25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x14ac:dyDescent="0.25">
      <c r="A10" s="20">
        <v>5978</v>
      </c>
      <c r="B10" s="21" t="s">
        <v>44</v>
      </c>
      <c r="C10" s="30"/>
      <c r="D10" s="23"/>
      <c r="E10" s="6"/>
      <c r="F10" s="18"/>
      <c r="G10" s="16">
        <v>6350</v>
      </c>
      <c r="H10" s="16">
        <v>64</v>
      </c>
      <c r="I10" s="22">
        <v>4</v>
      </c>
      <c r="J10" s="18">
        <v>1</v>
      </c>
      <c r="K10" s="14"/>
      <c r="L10" s="19"/>
      <c r="M10" s="19"/>
      <c r="N10" s="25"/>
      <c r="O10" s="3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x14ac:dyDescent="0.25">
      <c r="A11" s="20"/>
      <c r="B11" s="20" t="s">
        <v>45</v>
      </c>
      <c r="C11" s="32"/>
      <c r="D11" s="20"/>
      <c r="E11" s="4"/>
      <c r="F11" s="20"/>
      <c r="G11" s="16"/>
      <c r="H11" s="16"/>
      <c r="I11" s="22"/>
      <c r="J11" s="17"/>
      <c r="L11" s="19"/>
      <c r="M11" s="19"/>
      <c r="N11" s="25"/>
      <c r="O11" s="3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x14ac:dyDescent="0.25">
      <c r="A12" s="20">
        <v>6116</v>
      </c>
      <c r="B12" s="21" t="s">
        <v>40</v>
      </c>
      <c r="C12" s="28"/>
      <c r="D12" s="28"/>
      <c r="E12" s="4">
        <v>61</v>
      </c>
      <c r="F12" s="18">
        <v>100</v>
      </c>
      <c r="G12" s="4">
        <v>6100</v>
      </c>
      <c r="H12" s="20">
        <v>61</v>
      </c>
      <c r="L12" s="19"/>
      <c r="M12" s="19"/>
      <c r="N12" s="12">
        <v>6100</v>
      </c>
      <c r="O12" s="31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x14ac:dyDescent="0.25">
      <c r="A13" s="20">
        <v>5978</v>
      </c>
      <c r="B13" s="21" t="s">
        <v>44</v>
      </c>
      <c r="C13" s="30"/>
      <c r="D13" s="23"/>
      <c r="E13" s="4">
        <v>64</v>
      </c>
      <c r="F13" s="18">
        <v>100</v>
      </c>
      <c r="G13" s="4">
        <v>6400</v>
      </c>
      <c r="H13" s="20">
        <v>64</v>
      </c>
      <c r="L13" s="19"/>
      <c r="M13" s="19"/>
      <c r="N13" s="12">
        <v>6400</v>
      </c>
      <c r="O13" s="25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x14ac:dyDescent="0.25">
      <c r="A14" s="20">
        <v>6129</v>
      </c>
      <c r="B14" s="20" t="s">
        <v>32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8">
        <v>4</v>
      </c>
      <c r="J14" s="78">
        <v>6</v>
      </c>
      <c r="K14" s="78"/>
      <c r="L14" s="19"/>
      <c r="M14" s="19"/>
      <c r="N14" s="2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x14ac:dyDescent="0.25">
      <c r="A15" s="20"/>
      <c r="B15" s="20"/>
      <c r="C15" s="34"/>
      <c r="D15" s="20"/>
      <c r="E15" s="20"/>
      <c r="F15" s="20"/>
      <c r="G15" s="33"/>
      <c r="H15" s="16"/>
      <c r="I15" s="22"/>
      <c r="J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x14ac:dyDescent="0.25">
      <c r="A16" s="19" t="s">
        <v>10</v>
      </c>
      <c r="B16" s="19"/>
      <c r="C16" s="19">
        <v>78</v>
      </c>
      <c r="D16" s="19">
        <v>78</v>
      </c>
      <c r="E16" s="19">
        <v>78</v>
      </c>
      <c r="F16" s="19">
        <v>3</v>
      </c>
      <c r="G16" s="19">
        <v>1</v>
      </c>
      <c r="H16" s="19">
        <v>0</v>
      </c>
      <c r="I16" s="19">
        <v>6</v>
      </c>
      <c r="J16" s="19">
        <v>6129</v>
      </c>
      <c r="K16" s="19">
        <v>78</v>
      </c>
      <c r="L16" s="19"/>
      <c r="M16" s="19"/>
      <c r="N16" s="12">
        <v>62.5</v>
      </c>
      <c r="O16" s="19">
        <v>25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x14ac:dyDescent="0.25">
      <c r="A17" s="19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9" t="s">
        <v>9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25">
      <c r="A18" s="19">
        <v>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x14ac:dyDescent="0.25">
      <c r="A19" s="19">
        <v>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25">
      <c r="A30" s="19"/>
      <c r="B30" s="37" t="s">
        <v>26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x14ac:dyDescent="0.25">
      <c r="A31" s="36">
        <v>1</v>
      </c>
      <c r="B31" s="38" t="s">
        <v>46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x14ac:dyDescent="0.25">
      <c r="A32" s="36">
        <v>1</v>
      </c>
      <c r="B32" s="38" t="s">
        <v>47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x14ac:dyDescent="0.25">
      <c r="A33" s="36">
        <v>1</v>
      </c>
      <c r="B33" s="36" t="s">
        <v>48</v>
      </c>
      <c r="C33" s="3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25">
      <c r="A34" s="36">
        <v>1</v>
      </c>
      <c r="B34" s="36" t="s">
        <v>49</v>
      </c>
      <c r="C34" s="3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x14ac:dyDescent="0.25">
      <c r="A35" s="36">
        <v>1</v>
      </c>
      <c r="B35" s="36" t="s">
        <v>50</v>
      </c>
      <c r="C35" s="3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x14ac:dyDescent="0.25">
      <c r="A36" s="36">
        <v>1</v>
      </c>
      <c r="B36" s="39" t="s">
        <v>36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x14ac:dyDescent="0.25">
      <c r="A37" s="36">
        <v>1</v>
      </c>
      <c r="B37" s="39" t="s">
        <v>27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x14ac:dyDescent="0.25">
      <c r="A38" s="36">
        <v>1</v>
      </c>
      <c r="B38" s="39" t="s">
        <v>28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x14ac:dyDescent="0.25">
      <c r="A42" s="19"/>
      <c r="B42" s="37" t="s">
        <v>29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x14ac:dyDescent="0.25">
      <c r="A43" s="19">
        <v>0</v>
      </c>
      <c r="B43" s="19">
        <v>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x14ac:dyDescent="0.25">
      <c r="A44" s="19">
        <v>30</v>
      </c>
      <c r="B44" s="19">
        <v>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x14ac:dyDescent="0.25">
      <c r="A45" s="19">
        <v>50</v>
      </c>
      <c r="B45" s="19">
        <v>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x14ac:dyDescent="0.25">
      <c r="A46" s="19">
        <v>67</v>
      </c>
      <c r="B46" s="19">
        <v>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x14ac:dyDescent="0.25">
      <c r="A47" s="19">
        <v>81</v>
      </c>
      <c r="B47" s="19">
        <v>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x14ac:dyDescent="0.25">
      <c r="A48" s="19">
        <v>92</v>
      </c>
      <c r="B48" s="19">
        <v>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40</vt:lpstr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dcterms:created xsi:type="dcterms:W3CDTF">2021-10-14T10:17:28Z</dcterms:created>
  <dcterms:modified xsi:type="dcterms:W3CDTF">2021-10-14T10:17:28Z</dcterms:modified>
</cp:coreProperties>
</file>